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defaultThemeVersion="124226"/>
  <xr:revisionPtr revIDLastSave="0" documentId="13_ncr:1_{0120445E-193E-4091-965A-DFB4C0B4110F}" xr6:coauthVersionLast="36" xr6:coauthVersionMax="36" xr10:uidLastSave="{00000000-0000-0000-0000-000000000000}"/>
  <bookViews>
    <workbookView xWindow="32760" yWindow="32760" windowWidth="20490" windowHeight="7680" xr2:uid="{00000000-000D-0000-FFFF-FFFF00000000}"/>
  </bookViews>
  <sheets>
    <sheet name="概算シート " sheetId="9" r:id="rId1"/>
    <sheet name="試算例" sheetId="6" r:id="rId2"/>
    <sheet name="所得の見方" sheetId="3" r:id="rId3"/>
  </sheets>
  <definedNames>
    <definedName name="_xlnm.Print_Area" localSheetId="0">'概算シート '!$A$1:$AC$59</definedName>
    <definedName name="_xlnm.Print_Area" localSheetId="1">試算例!$A$1:$X$56</definedName>
    <definedName name="_xlnm.Print_Area" localSheetId="2">所得の見方!$A$1:$AA$58</definedName>
  </definedNames>
  <calcPr calcId="191029"/>
</workbook>
</file>

<file path=xl/calcChain.xml><?xml version="1.0" encoding="utf-8"?>
<calcChain xmlns="http://schemas.openxmlformats.org/spreadsheetml/2006/main">
  <c r="I18" i="9" l="1"/>
  <c r="L6" i="9"/>
  <c r="O14" i="9"/>
  <c r="I13" i="9"/>
  <c r="I12" i="9"/>
  <c r="N15" i="9"/>
  <c r="E18" i="9" l="1"/>
  <c r="F24" i="9" l="1"/>
  <c r="F36" i="9" s="1"/>
  <c r="F48" i="9"/>
  <c r="F17" i="9" l="1"/>
  <c r="I11" i="9"/>
  <c r="M18" i="9" s="1"/>
  <c r="L50" i="9"/>
  <c r="F46" i="9"/>
  <c r="L40" i="9"/>
  <c r="F34" i="9"/>
  <c r="L28" i="9"/>
  <c r="F22" i="9"/>
  <c r="O15" i="9"/>
  <c r="L15" i="9"/>
  <c r="I15" i="9"/>
  <c r="I14" i="9"/>
  <c r="AH8" i="9"/>
  <c r="AG8" i="9"/>
  <c r="AF8" i="9"/>
  <c r="AK7" i="9"/>
  <c r="AJ7" i="9"/>
  <c r="AI7" i="9"/>
  <c r="AH7" i="9"/>
  <c r="AG7" i="9"/>
  <c r="AF7" i="9"/>
  <c r="O7" i="9"/>
  <c r="AK6" i="9"/>
  <c r="AJ6" i="9"/>
  <c r="AI6" i="9"/>
  <c r="AH6" i="9"/>
  <c r="AG6" i="9"/>
  <c r="AF6" i="9"/>
  <c r="L14" i="9"/>
  <c r="E19" i="9" l="1"/>
  <c r="D38" i="9" s="1"/>
  <c r="N14" i="9" s="1"/>
  <c r="L18" i="9"/>
  <c r="D46" i="9"/>
  <c r="I46" i="9" s="1"/>
  <c r="L12" i="9"/>
  <c r="L13" i="9"/>
  <c r="I17" i="9"/>
  <c r="D24" i="9" l="1"/>
  <c r="I24" i="9" s="1"/>
  <c r="D36" i="9"/>
  <c r="I36" i="9" s="1"/>
  <c r="D48" i="9"/>
  <c r="I48" i="9" s="1"/>
  <c r="I50" i="9" s="1"/>
  <c r="I52" i="9" s="1"/>
  <c r="D26" i="9"/>
  <c r="I26" i="9" s="1"/>
  <c r="K11" i="9"/>
  <c r="D22" i="9"/>
  <c r="L11" i="9"/>
  <c r="M15" i="9"/>
  <c r="M14" i="9"/>
  <c r="I38" i="9"/>
  <c r="O13" i="9"/>
  <c r="K14" i="9"/>
  <c r="D34" i="9"/>
  <c r="I34" i="9" s="1"/>
  <c r="K12" i="9"/>
  <c r="K15" i="9"/>
  <c r="I22" i="9"/>
  <c r="K13" i="9"/>
  <c r="N13" i="9" l="1"/>
  <c r="M13" i="9"/>
  <c r="O12" i="9"/>
  <c r="P13" i="9"/>
  <c r="L16" i="9"/>
  <c r="O11" i="9"/>
  <c r="N12" i="9"/>
  <c r="M12" i="9"/>
  <c r="M11" i="9"/>
  <c r="K16" i="9"/>
  <c r="N11" i="9"/>
  <c r="I28" i="9"/>
  <c r="I30" i="9" s="1"/>
  <c r="O16" i="9" l="1"/>
  <c r="P12" i="9"/>
  <c r="P11" i="9"/>
  <c r="I40" i="9"/>
  <c r="I42" i="9" s="1"/>
  <c r="I57" i="9" s="1"/>
  <c r="P15" i="9"/>
  <c r="M16" i="9"/>
  <c r="P14" i="9"/>
  <c r="P16" i="9" l="1"/>
  <c r="N16" i="9"/>
</calcChain>
</file>

<file path=xl/sharedStrings.xml><?xml version="1.0" encoding="utf-8"?>
<sst xmlns="http://schemas.openxmlformats.org/spreadsheetml/2006/main" count="238" uniqueCount="108">
  <si>
    <t>年齢</t>
    <rPh sb="0" eb="2">
      <t>ネンレイ</t>
    </rPh>
    <phoneticPr fontId="1"/>
  </si>
  <si>
    <t>所得額</t>
    <rPh sb="0" eb="2">
      <t>ショトク</t>
    </rPh>
    <rPh sb="2" eb="3">
      <t>ガク</t>
    </rPh>
    <phoneticPr fontId="1"/>
  </si>
  <si>
    <t>■医療分</t>
    <rPh sb="1" eb="3">
      <t>イリョウ</t>
    </rPh>
    <rPh sb="3" eb="4">
      <t>ブン</t>
    </rPh>
    <phoneticPr fontId="1"/>
  </si>
  <si>
    <t>　所得割額</t>
    <rPh sb="1" eb="3">
      <t>ショトク</t>
    </rPh>
    <rPh sb="3" eb="4">
      <t>ワリ</t>
    </rPh>
    <rPh sb="4" eb="5">
      <t>ガク</t>
    </rPh>
    <phoneticPr fontId="1"/>
  </si>
  <si>
    <t>　均等割額</t>
    <rPh sb="1" eb="4">
      <t>キントウワ</t>
    </rPh>
    <rPh sb="4" eb="5">
      <t>ガク</t>
    </rPh>
    <phoneticPr fontId="1"/>
  </si>
  <si>
    <t>世帯合計</t>
    <rPh sb="0" eb="2">
      <t>セタイ</t>
    </rPh>
    <rPh sb="2" eb="4">
      <t>ゴウケイ</t>
    </rPh>
    <phoneticPr fontId="1"/>
  </si>
  <si>
    <t>×</t>
    <phoneticPr fontId="1"/>
  </si>
  <si>
    <t>％</t>
    <phoneticPr fontId="1"/>
  </si>
  <si>
    <t>＝</t>
    <phoneticPr fontId="1"/>
  </si>
  <si>
    <t>　平等割額</t>
    <rPh sb="1" eb="3">
      <t>ビョウドウ</t>
    </rPh>
    <rPh sb="3" eb="4">
      <t>ワリ</t>
    </rPh>
    <rPh sb="4" eb="5">
      <t>ガク</t>
    </rPh>
    <phoneticPr fontId="1"/>
  </si>
  <si>
    <t>人</t>
    <rPh sb="0" eb="1">
      <t>ニン</t>
    </rPh>
    <phoneticPr fontId="1"/>
  </si>
  <si>
    <t>世帯</t>
    <rPh sb="0" eb="2">
      <t>セタイ</t>
    </rPh>
    <phoneticPr fontId="1"/>
  </si>
  <si>
    <t>≒</t>
    <phoneticPr fontId="1"/>
  </si>
  <si>
    <t>■介護分</t>
    <rPh sb="1" eb="3">
      <t>カイゴ</t>
    </rPh>
    <rPh sb="3" eb="4">
      <t>ブン</t>
    </rPh>
    <phoneticPr fontId="1"/>
  </si>
  <si>
    <t>　　Ａ</t>
    <phoneticPr fontId="1"/>
  </si>
  <si>
    <t>　　Ｂ</t>
    <phoneticPr fontId="1"/>
  </si>
  <si>
    <t>　　Ｃ</t>
    <phoneticPr fontId="1"/>
  </si>
  <si>
    <t>Ａ＋Ｂ＋Ｃ</t>
    <phoneticPr fontId="1"/>
  </si>
  <si>
    <t>D</t>
    <phoneticPr fontId="1"/>
  </si>
  <si>
    <t>Ｅ</t>
    <phoneticPr fontId="1"/>
  </si>
  <si>
    <t>Ｇ</t>
    <phoneticPr fontId="1"/>
  </si>
  <si>
    <t>■後期支援分</t>
    <phoneticPr fontId="1"/>
  </si>
  <si>
    <t>被保険者　１</t>
    <rPh sb="0" eb="4">
      <t>ヒホケンシャ</t>
    </rPh>
    <phoneticPr fontId="1"/>
  </si>
  <si>
    <t>被保険者　２</t>
    <rPh sb="0" eb="4">
      <t>ヒホケンシャ</t>
    </rPh>
    <phoneticPr fontId="1"/>
  </si>
  <si>
    <t>被保険者　３</t>
    <rPh sb="0" eb="4">
      <t>ヒホケンシャ</t>
    </rPh>
    <phoneticPr fontId="1"/>
  </si>
  <si>
    <t>被保険者　４</t>
    <rPh sb="0" eb="4">
      <t>ヒホケンシャ</t>
    </rPh>
    <phoneticPr fontId="1"/>
  </si>
  <si>
    <t>被保険者　５</t>
    <rPh sb="0" eb="4">
      <t>ヒホケンシャ</t>
    </rPh>
    <phoneticPr fontId="1"/>
  </si>
  <si>
    <t>①＋②＋③</t>
    <phoneticPr fontId="1"/>
  </si>
  <si>
    <t>　【概算】</t>
    <rPh sb="2" eb="4">
      <t>ガイサン</t>
    </rPh>
    <phoneticPr fontId="1"/>
  </si>
  <si>
    <t>　国民健康保険税額</t>
    <rPh sb="1" eb="3">
      <t>コクミン</t>
    </rPh>
    <rPh sb="3" eb="5">
      <t>ケンコウ</t>
    </rPh>
    <rPh sb="5" eb="7">
      <t>ホケン</t>
    </rPh>
    <rPh sb="7" eb="9">
      <t>ゼイガク</t>
    </rPh>
    <phoneticPr fontId="1"/>
  </si>
  <si>
    <t>①</t>
    <phoneticPr fontId="1"/>
  </si>
  <si>
    <t>③</t>
    <phoneticPr fontId="1"/>
  </si>
  <si>
    <t>②</t>
    <phoneticPr fontId="1"/>
  </si>
  <si>
    <t>円</t>
    <rPh sb="0" eb="1">
      <t>エン</t>
    </rPh>
    <phoneticPr fontId="1"/>
  </si>
  <si>
    <t>合計</t>
    <rPh sb="0" eb="2">
      <t>ゴウケイ</t>
    </rPh>
    <phoneticPr fontId="1"/>
  </si>
  <si>
    <t>既に加入している方及び
新たに加入される方</t>
    <rPh sb="0" eb="1">
      <t>スデ</t>
    </rPh>
    <rPh sb="2" eb="4">
      <t>カニュウ</t>
    </rPh>
    <rPh sb="8" eb="9">
      <t>カタ</t>
    </rPh>
    <rPh sb="9" eb="10">
      <t>オヨ</t>
    </rPh>
    <rPh sb="12" eb="13">
      <t>アラ</t>
    </rPh>
    <rPh sb="15" eb="17">
      <t>カニュウ</t>
    </rPh>
    <rPh sb="20" eb="21">
      <t>カタ</t>
    </rPh>
    <phoneticPr fontId="1"/>
  </si>
  <si>
    <r>
      <rPr>
        <b/>
        <sz val="12"/>
        <rFont val="ＭＳ Ｐゴシック"/>
        <family val="3"/>
        <charset val="128"/>
      </rPr>
      <t>★「黄色いセル（太枠内）」のみ</t>
    </r>
    <r>
      <rPr>
        <sz val="12"/>
        <rFont val="ＭＳ Ｐゴシック"/>
        <family val="3"/>
        <charset val="128"/>
      </rPr>
      <t>に国保に既に加入している方及び新たに加入される方の</t>
    </r>
    <rPh sb="2" eb="4">
      <t>キイロ</t>
    </rPh>
    <rPh sb="8" eb="10">
      <t>フトワク</t>
    </rPh>
    <rPh sb="10" eb="11">
      <t>ナイ</t>
    </rPh>
    <rPh sb="16" eb="18">
      <t>コクホ</t>
    </rPh>
    <rPh sb="19" eb="20">
      <t>スデ</t>
    </rPh>
    <rPh sb="21" eb="23">
      <t>カニュウ</t>
    </rPh>
    <rPh sb="27" eb="28">
      <t>カタ</t>
    </rPh>
    <rPh sb="28" eb="29">
      <t>オヨ</t>
    </rPh>
    <rPh sb="30" eb="31">
      <t>アラ</t>
    </rPh>
    <rPh sb="33" eb="35">
      <t>カニュウ</t>
    </rPh>
    <rPh sb="38" eb="39">
      <t>カタ</t>
    </rPh>
    <phoneticPr fontId="1"/>
  </si>
  <si>
    <t>　　“年齢”と“所得額”を入力してください。</t>
    <phoneticPr fontId="1"/>
  </si>
  <si>
    <t xml:space="preserve">    軽減割合</t>
    <rPh sb="4" eb="6">
      <t>ケイゲン</t>
    </rPh>
    <rPh sb="6" eb="8">
      <t>ワリアイ</t>
    </rPh>
    <phoneticPr fontId="1"/>
  </si>
  <si>
    <t>　　Ｆ</t>
    <phoneticPr fontId="1"/>
  </si>
  <si>
    <t>Ｈ</t>
    <phoneticPr fontId="1"/>
  </si>
  <si>
    <t>Ｄ＋Ｅ＋Ｆ</t>
    <phoneticPr fontId="1"/>
  </si>
  <si>
    <t>↑★</t>
    <phoneticPr fontId="1"/>
  </si>
  <si>
    <t>　　世帯主（国保加入していない場合のみ）</t>
    <rPh sb="2" eb="5">
      <t>セタイヌシ</t>
    </rPh>
    <rPh sb="6" eb="8">
      <t>コクホ</t>
    </rPh>
    <rPh sb="8" eb="10">
      <t>カニュウ</t>
    </rPh>
    <rPh sb="15" eb="17">
      <t>バアイ</t>
    </rPh>
    <phoneticPr fontId="6"/>
  </si>
  <si>
    <t>円</t>
    <phoneticPr fontId="6"/>
  </si>
  <si>
    <t>介護</t>
    <rPh sb="0" eb="2">
      <t>カイゴ</t>
    </rPh>
    <phoneticPr fontId="6"/>
  </si>
  <si>
    <t>合計</t>
    <rPh sb="0" eb="2">
      <t>ゴウケイ</t>
    </rPh>
    <phoneticPr fontId="6"/>
  </si>
  <si>
    <t>医療分</t>
    <rPh sb="0" eb="2">
      <t>イリョウ</t>
    </rPh>
    <rPh sb="2" eb="3">
      <t>ブン</t>
    </rPh>
    <phoneticPr fontId="6"/>
  </si>
  <si>
    <t>後期分</t>
    <rPh sb="0" eb="2">
      <t>コウキ</t>
    </rPh>
    <rPh sb="2" eb="3">
      <t>ブン</t>
    </rPh>
    <phoneticPr fontId="6"/>
  </si>
  <si>
    <t>所得割合
医療・後期</t>
    <rPh sb="0" eb="2">
      <t>ショトク</t>
    </rPh>
    <rPh sb="2" eb="3">
      <t>ワリ</t>
    </rPh>
    <rPh sb="3" eb="4">
      <t>ア</t>
    </rPh>
    <rPh sb="5" eb="7">
      <t>イリョウ</t>
    </rPh>
    <rPh sb="8" eb="10">
      <t>コウキ</t>
    </rPh>
    <phoneticPr fontId="6"/>
  </si>
  <si>
    <t>所得割合
介護</t>
    <rPh sb="0" eb="2">
      <t>ショトク</t>
    </rPh>
    <rPh sb="2" eb="3">
      <t>ワリ</t>
    </rPh>
    <rPh sb="3" eb="4">
      <t>ア</t>
    </rPh>
    <rPh sb="5" eb="7">
      <t>カイゴ</t>
    </rPh>
    <phoneticPr fontId="6"/>
  </si>
  <si>
    <t>介護用</t>
    <rPh sb="0" eb="2">
      <t>カイゴ</t>
    </rPh>
    <rPh sb="2" eb="3">
      <t>ヨウ</t>
    </rPh>
    <phoneticPr fontId="6"/>
  </si>
  <si>
    <t>給与所得者等人数</t>
    <rPh sb="0" eb="2">
      <t>キュウヨ</t>
    </rPh>
    <rPh sb="2" eb="4">
      <t>ショトク</t>
    </rPh>
    <rPh sb="4" eb="5">
      <t>シャ</t>
    </rPh>
    <rPh sb="5" eb="6">
      <t>ナド</t>
    </rPh>
    <rPh sb="6" eb="8">
      <t>ニンズウ</t>
    </rPh>
    <phoneticPr fontId="6"/>
  </si>
  <si>
    <r>
      <t xml:space="preserve">   算定基礎額</t>
    </r>
    <r>
      <rPr>
        <sz val="10"/>
        <color indexed="8"/>
        <rFont val="ＭＳ Ｐゴシック"/>
        <family val="3"/>
        <charset val="128"/>
      </rPr>
      <t xml:space="preserve">
（所得額 - 基礎控除43万円）</t>
    </r>
    <rPh sb="3" eb="5">
      <t>サンテイ</t>
    </rPh>
    <rPh sb="5" eb="7">
      <t>キソ</t>
    </rPh>
    <rPh sb="7" eb="8">
      <t>ガク</t>
    </rPh>
    <phoneticPr fontId="1"/>
  </si>
  <si>
    <t>　　“年齢”と“所得額”を入力してください。 ※右側の給与所得者等人数にも入力が必要です。</t>
    <rPh sb="24" eb="25">
      <t>ミギ</t>
    </rPh>
    <rPh sb="25" eb="26">
      <t>ガワ</t>
    </rPh>
    <rPh sb="27" eb="29">
      <t>キュウヨ</t>
    </rPh>
    <rPh sb="29" eb="31">
      <t>ショトク</t>
    </rPh>
    <rPh sb="31" eb="32">
      <t>シャ</t>
    </rPh>
    <rPh sb="32" eb="33">
      <t>トウ</t>
    </rPh>
    <rPh sb="33" eb="35">
      <t>ニンズウ</t>
    </rPh>
    <rPh sb="37" eb="39">
      <t>ニュウリョク</t>
    </rPh>
    <rPh sb="40" eb="42">
      <t>ヒツヨウ</t>
    </rPh>
    <phoneticPr fontId="1"/>
  </si>
  <si>
    <t>Ｆ</t>
    <phoneticPr fontId="1"/>
  </si>
  <si>
    <t>Ｇ＋Ｈ</t>
    <phoneticPr fontId="1"/>
  </si>
  <si>
    <t>Ｇ＋Ｈ</t>
    <phoneticPr fontId="1"/>
  </si>
  <si>
    <t>　〇〇年度</t>
    <phoneticPr fontId="1"/>
  </si>
  <si>
    <t>〇〇年度 新発田市 国民健康保険税の概算シート</t>
    <rPh sb="5" eb="8">
      <t>シバタ</t>
    </rPh>
    <rPh sb="8" eb="9">
      <t>シ</t>
    </rPh>
    <rPh sb="10" eb="12">
      <t>コクミン</t>
    </rPh>
    <rPh sb="12" eb="14">
      <t>ケンコウ</t>
    </rPh>
    <rPh sb="14" eb="16">
      <t>ホケン</t>
    </rPh>
    <rPh sb="16" eb="17">
      <t>ゼイ</t>
    </rPh>
    <rPh sb="18" eb="20">
      <t>ガイサン</t>
    </rPh>
    <phoneticPr fontId="1"/>
  </si>
  <si>
    <t>未就学児数</t>
    <rPh sb="4" eb="5">
      <t>スウ</t>
    </rPh>
    <phoneticPr fontId="6"/>
  </si>
  <si>
    <t>医療保険分</t>
    <rPh sb="0" eb="2">
      <t>イリョウ</t>
    </rPh>
    <rPh sb="2" eb="4">
      <t>ホケン</t>
    </rPh>
    <rPh sb="4" eb="5">
      <t>ブン</t>
    </rPh>
    <phoneticPr fontId="10"/>
  </si>
  <si>
    <t>後期高齢者支援金分</t>
  </si>
  <si>
    <t>介護納付金分</t>
  </si>
  <si>
    <t>平等割</t>
  </si>
  <si>
    <t>均等割2割</t>
    <rPh sb="0" eb="3">
      <t>キントウワ</t>
    </rPh>
    <rPh sb="4" eb="5">
      <t>ワリ</t>
    </rPh>
    <phoneticPr fontId="10"/>
  </si>
  <si>
    <t>均等割</t>
  </si>
  <si>
    <t>均等割5割</t>
    <rPh sb="0" eb="3">
      <t>キントウワ</t>
    </rPh>
    <rPh sb="4" eb="5">
      <t>ワリ</t>
    </rPh>
    <phoneticPr fontId="10"/>
  </si>
  <si>
    <t>均等割7割</t>
    <rPh sb="0" eb="3">
      <t>キントウワ</t>
    </rPh>
    <rPh sb="4" eb="5">
      <t>ワリ</t>
    </rPh>
    <phoneticPr fontId="10"/>
  </si>
  <si>
    <t>平等割2割</t>
    <rPh sb="0" eb="2">
      <t>ビョウドウ</t>
    </rPh>
    <rPh sb="2" eb="3">
      <t>ワリ</t>
    </rPh>
    <rPh sb="4" eb="5">
      <t>ワリ</t>
    </rPh>
    <phoneticPr fontId="10"/>
  </si>
  <si>
    <t>平等割5割</t>
    <rPh sb="0" eb="2">
      <t>ビョウドウ</t>
    </rPh>
    <rPh sb="2" eb="3">
      <t>ワリ</t>
    </rPh>
    <rPh sb="4" eb="5">
      <t>ワリ</t>
    </rPh>
    <phoneticPr fontId="10"/>
  </si>
  <si>
    <t>平等割7割</t>
    <rPh sb="0" eb="2">
      <t>ビョウドウ</t>
    </rPh>
    <rPh sb="2" eb="3">
      <t>ワリ</t>
    </rPh>
    <rPh sb="4" eb="5">
      <t>ワリ</t>
    </rPh>
    <phoneticPr fontId="10"/>
  </si>
  <si>
    <t>医療</t>
    <rPh sb="0" eb="2">
      <t>イリョウ</t>
    </rPh>
    <phoneticPr fontId="10"/>
  </si>
  <si>
    <t>支援</t>
    <rPh sb="0" eb="2">
      <t>シエン</t>
    </rPh>
    <phoneticPr fontId="10"/>
  </si>
  <si>
    <t>介護</t>
    <rPh sb="0" eb="2">
      <t>カイゴ</t>
    </rPh>
    <phoneticPr fontId="10"/>
  </si>
  <si>
    <t>課税限度額</t>
  </si>
  <si>
    <t>課税限度額</t>
    <rPh sb="0" eb="2">
      <t>カゼイ</t>
    </rPh>
    <rPh sb="2" eb="4">
      <t>ゲンド</t>
    </rPh>
    <rPh sb="4" eb="5">
      <t>ガク</t>
    </rPh>
    <phoneticPr fontId="1"/>
  </si>
  <si>
    <t>対象外</t>
  </si>
  <si>
    <t>軽減対象の所得金額の合算額</t>
  </si>
  <si>
    <t>（３）</t>
  </si>
  <si>
    <t>（１）</t>
  </si>
  <si>
    <t>（２）</t>
  </si>
  <si>
    <t>７割軽減</t>
  </si>
  <si>
    <t>５割軽減</t>
    <phoneticPr fontId="10"/>
  </si>
  <si>
    <t>２割軽減</t>
    <phoneticPr fontId="10"/>
  </si>
  <si>
    <r>
      <t>　世帯主</t>
    </r>
    <r>
      <rPr>
        <sz val="10"/>
        <color indexed="8"/>
        <rFont val="ＭＳ Ｐゴシック"/>
        <family val="3"/>
        <charset val="128"/>
      </rPr>
      <t>（国保加入していない場合のみ入力）</t>
    </r>
    <rPh sb="1" eb="4">
      <t>セタイヌシ</t>
    </rPh>
    <rPh sb="5" eb="7">
      <t>コクホ</t>
    </rPh>
    <rPh sb="7" eb="9">
      <t>カニュウ</t>
    </rPh>
    <rPh sb="14" eb="16">
      <t>バアイ</t>
    </rPh>
    <rPh sb="18" eb="20">
      <t>ニュウリョク</t>
    </rPh>
    <phoneticPr fontId="6"/>
  </si>
  <si>
    <r>
      <t>43</t>
    </r>
    <r>
      <rPr>
        <sz val="12"/>
        <color indexed="8"/>
        <rFont val="ＭＳ Ｐゴシック"/>
        <family val="3"/>
        <charset val="128"/>
      </rPr>
      <t>万円＋（</t>
    </r>
    <r>
      <rPr>
        <sz val="12"/>
        <color indexed="8"/>
        <rFont val="Calibri"/>
        <family val="2"/>
      </rPr>
      <t>10</t>
    </r>
    <r>
      <rPr>
        <sz val="12"/>
        <color indexed="8"/>
        <rFont val="ＭＳ Ｐゴシック"/>
        <family val="3"/>
        <charset val="128"/>
      </rPr>
      <t>万円×</t>
    </r>
    <r>
      <rPr>
        <sz val="12"/>
        <color indexed="17"/>
        <rFont val="ＭＳ Ｐゴシック"/>
        <family val="3"/>
        <charset val="128"/>
      </rPr>
      <t>（</t>
    </r>
    <r>
      <rPr>
        <sz val="12"/>
        <color indexed="8"/>
        <rFont val="ＭＳ Ｐゴシック"/>
        <family val="3"/>
        <charset val="128"/>
      </rPr>
      <t>給与所得者等人数－１</t>
    </r>
    <r>
      <rPr>
        <sz val="12"/>
        <color indexed="17"/>
        <rFont val="ＭＳ Ｐゴシック"/>
        <family val="3"/>
        <charset val="128"/>
      </rPr>
      <t>）</t>
    </r>
    <r>
      <rPr>
        <sz val="12"/>
        <color indexed="8"/>
        <rFont val="ＭＳ Ｐゴシック"/>
        <family val="3"/>
        <charset val="128"/>
      </rPr>
      <t>）以下の世帯</t>
    </r>
    <phoneticPr fontId="10"/>
  </si>
  <si>
    <t>■医療保険分</t>
    <rPh sb="1" eb="3">
      <t>イリョウ</t>
    </rPh>
    <rPh sb="3" eb="5">
      <t>ホケン</t>
    </rPh>
    <rPh sb="5" eb="6">
      <t>ブン</t>
    </rPh>
    <phoneticPr fontId="1"/>
  </si>
  <si>
    <t>■後期高齢者支援金分</t>
    <rPh sb="3" eb="6">
      <t>コウレイシャ</t>
    </rPh>
    <rPh sb="8" eb="9">
      <t>キン</t>
    </rPh>
    <phoneticPr fontId="1"/>
  </si>
  <si>
    <t>■介護納付金分</t>
    <rPh sb="1" eb="3">
      <t>カイゴ</t>
    </rPh>
    <rPh sb="3" eb="6">
      <t>ノウフキン</t>
    </rPh>
    <rPh sb="6" eb="7">
      <t>ブン</t>
    </rPh>
    <phoneticPr fontId="1"/>
  </si>
  <si>
    <t>新発田市保険年金課</t>
    <rPh sb="0" eb="3">
      <t>シバタ</t>
    </rPh>
    <rPh sb="3" eb="4">
      <t>シ</t>
    </rPh>
    <rPh sb="4" eb="6">
      <t>ホケン</t>
    </rPh>
    <rPh sb="6" eb="8">
      <t>ネンキン</t>
    </rPh>
    <rPh sb="8" eb="9">
      <t>カ</t>
    </rPh>
    <phoneticPr fontId="1"/>
  </si>
  <si>
    <r>
      <t>　確定申告書は「所得金額・合計」を、</t>
    </r>
    <r>
      <rPr>
        <sz val="9"/>
        <color indexed="8"/>
        <rFont val="ＭＳ Ｐゴシック"/>
        <family val="3"/>
        <charset val="128"/>
      </rPr>
      <t>給与所得者は源泉徴収票の「給与所得控除後の所得」を入力してください。
　年金収入がある方は保険年金課へお問い合わせください。</t>
    </r>
    <rPh sb="18" eb="20">
      <t>キュウヨ</t>
    </rPh>
    <rPh sb="43" eb="45">
      <t>ニュウリョク</t>
    </rPh>
    <rPh sb="54" eb="56">
      <t>ネンキン</t>
    </rPh>
    <rPh sb="56" eb="58">
      <t>シュウニュウ</t>
    </rPh>
    <rPh sb="61" eb="62">
      <t>カタ</t>
    </rPh>
    <rPh sb="63" eb="68">
      <t>ホケンネンキンカ</t>
    </rPh>
    <rPh sb="70" eb="71">
      <t>ト</t>
    </rPh>
    <rPh sb="72" eb="73">
      <t>ア</t>
    </rPh>
    <phoneticPr fontId="1"/>
  </si>
  <si>
    <t>均等割
（加入者１人あたり）</t>
    <rPh sb="0" eb="3">
      <t>キントウワ</t>
    </rPh>
    <rPh sb="5" eb="8">
      <t>カニュウシャ</t>
    </rPh>
    <rPh sb="9" eb="10">
      <t>ニン</t>
    </rPh>
    <phoneticPr fontId="10"/>
  </si>
  <si>
    <r>
      <t xml:space="preserve">所得割
</t>
    </r>
    <r>
      <rPr>
        <sz val="9"/>
        <color indexed="8"/>
        <rFont val="ＭＳ Ｐゴシック"/>
        <family val="3"/>
        <charset val="128"/>
      </rPr>
      <t>（加入者の前年中の所得）</t>
    </r>
    <rPh sb="0" eb="2">
      <t>ショトク</t>
    </rPh>
    <rPh sb="2" eb="3">
      <t>ワリ</t>
    </rPh>
    <rPh sb="5" eb="8">
      <t>カニュウシャ</t>
    </rPh>
    <rPh sb="9" eb="11">
      <t>ゼンネン</t>
    </rPh>
    <rPh sb="11" eb="12">
      <t>チュウ</t>
    </rPh>
    <rPh sb="13" eb="15">
      <t>ショトク</t>
    </rPh>
    <phoneticPr fontId="10"/>
  </si>
  <si>
    <t>平等割
（１世帯あたり）</t>
    <rPh sb="0" eb="2">
      <t>ビョウドウ</t>
    </rPh>
    <rPh sb="2" eb="3">
      <t>ワリ</t>
    </rPh>
    <rPh sb="6" eb="8">
      <t>セタイ</t>
    </rPh>
    <phoneticPr fontId="10"/>
  </si>
  <si>
    <t>令和６年度 新発田市 国民健康保険税の概算シート</t>
    <rPh sb="0" eb="2">
      <t>レイワ</t>
    </rPh>
    <rPh sb="6" eb="9">
      <t>シバタ</t>
    </rPh>
    <rPh sb="9" eb="10">
      <t>シ</t>
    </rPh>
    <rPh sb="11" eb="13">
      <t>コクミン</t>
    </rPh>
    <rPh sb="13" eb="15">
      <t>ケンコウ</t>
    </rPh>
    <rPh sb="15" eb="17">
      <t>ホケン</t>
    </rPh>
    <rPh sb="17" eb="18">
      <t>ゼイ</t>
    </rPh>
    <rPh sb="19" eb="21">
      <t>ガイサン</t>
    </rPh>
    <phoneticPr fontId="1"/>
  </si>
  <si>
    <t>　令和６年度</t>
    <rPh sb="1" eb="3">
      <t>レイワ</t>
    </rPh>
    <phoneticPr fontId="1"/>
  </si>
  <si>
    <r>
      <rPr>
        <b/>
        <u/>
        <sz val="9"/>
        <color indexed="8"/>
        <rFont val="ＭＳ Ｐゴシック"/>
        <family val="3"/>
        <charset val="128"/>
      </rPr>
      <t xml:space="preserve">令和６年４月１日時点の年齢を入力してください。
</t>
    </r>
    <r>
      <rPr>
        <sz val="9"/>
        <color indexed="8"/>
        <rFont val="ＭＳ Ｐゴシック"/>
        <family val="3"/>
        <charset val="128"/>
      </rPr>
      <t xml:space="preserve">
0～74歳の方が対象です。
（75歳からは後期高齢者医療制度になります）</t>
    </r>
    <rPh sb="0" eb="2">
      <t>レイワ</t>
    </rPh>
    <rPh sb="3" eb="4">
      <t>ネン</t>
    </rPh>
    <rPh sb="5" eb="6">
      <t>ガツ</t>
    </rPh>
    <rPh sb="7" eb="8">
      <t>ニチ</t>
    </rPh>
    <rPh sb="8" eb="10">
      <t>ジテン</t>
    </rPh>
    <rPh sb="11" eb="13">
      <t>ネンレイ</t>
    </rPh>
    <rPh sb="14" eb="16">
      <t>ニュウリョク</t>
    </rPh>
    <phoneticPr fontId="1"/>
  </si>
  <si>
    <r>
      <rPr>
        <b/>
        <sz val="16"/>
        <color indexed="8"/>
        <rFont val="ＭＳ Ｐゴシック"/>
        <family val="3"/>
        <charset val="128"/>
      </rPr>
      <t>【この概算シートの使い方】</t>
    </r>
    <r>
      <rPr>
        <sz val="11"/>
        <color indexed="8"/>
        <rFont val="ＭＳ Ｐゴシック"/>
        <family val="3"/>
        <charset val="128"/>
        <scheme val="minor"/>
      </rPr>
      <t xml:space="preserve">
</t>
    </r>
    <r>
      <rPr>
        <sz val="14"/>
        <color indexed="8"/>
        <rFont val="ＭＳ Ｐゴシック"/>
        <family val="3"/>
        <charset val="128"/>
      </rPr>
      <t>○この概算シートは、年間の国保税を概算するために作成しています。
このため、</t>
    </r>
    <r>
      <rPr>
        <sz val="14"/>
        <color indexed="10"/>
        <rFont val="ＭＳ Ｐゴシック"/>
        <family val="3"/>
        <charset val="128"/>
      </rPr>
      <t>実際の保険税と差額が発生することがありますので、目安としてご利用ください。</t>
    </r>
    <r>
      <rPr>
        <sz val="14"/>
        <color indexed="8"/>
        <rFont val="ＭＳ Ｐゴシック"/>
        <family val="3"/>
        <charset val="128"/>
      </rPr>
      <t xml:space="preserve">
※年度途中の加入・喪失、介護該当・非該当などは計算していません。</t>
    </r>
    <r>
      <rPr>
        <sz val="11"/>
        <color indexed="8"/>
        <rFont val="ＭＳ Ｐゴシック"/>
        <family val="3"/>
        <charset val="128"/>
        <scheme val="minor"/>
      </rPr>
      <t xml:space="preserve">
○より正確な試算をご希望の人は、新発田市役所保険年金課、豊浦・紫雲寺・加治川各支所住民福祉係までお越しください。その際、身分証明書（運転免許証 等）、世帯主及び既に加入している方及び新たに加入される方の所得が分かるもの（源泉徴収票、確定申告書の控 等）をご持参ください（確定申告等をしていれば、７月以降は市で把握している所得で計算できる場合もあります）。
</t>
    </r>
    <r>
      <rPr>
        <b/>
        <sz val="16"/>
        <color indexed="8"/>
        <rFont val="ＭＳ Ｐゴシック"/>
        <family val="3"/>
        <charset val="128"/>
      </rPr>
      <t>【入力方法】</t>
    </r>
    <r>
      <rPr>
        <sz val="11"/>
        <color indexed="8"/>
        <rFont val="ＭＳ Ｐゴシック"/>
        <family val="3"/>
        <charset val="128"/>
        <scheme val="minor"/>
      </rPr>
      <t xml:space="preserve">
○「黄色いセル」に必要事項を入力してください。
〇年齢には令和６年４月１日時点の年齢を入力してください。
〇世帯主が国保に加入していない場合、「青色のセル」世帯主の所得を入力してください。
</t>
    </r>
    <r>
      <rPr>
        <b/>
        <sz val="16"/>
        <color indexed="8"/>
        <rFont val="ＭＳ Ｐゴシック"/>
        <family val="3"/>
        <charset val="128"/>
      </rPr>
      <t>【保険税の軽減について】</t>
    </r>
    <r>
      <rPr>
        <sz val="11"/>
        <color indexed="8"/>
        <rFont val="ＭＳ Ｐゴシック"/>
        <family val="3"/>
        <charset val="128"/>
        <scheme val="minor"/>
      </rPr>
      <t xml:space="preserve">
 ○既に国保に加入している方及び新たに加入される方の“所得額合計</t>
    </r>
    <r>
      <rPr>
        <sz val="11"/>
        <color indexed="10"/>
        <rFont val="ＭＳ Ｐゴシック"/>
        <family val="3"/>
        <charset val="128"/>
      </rPr>
      <t>★</t>
    </r>
    <r>
      <rPr>
        <sz val="11"/>
        <color indexed="8"/>
        <rFont val="ＭＳ Ｐゴシック"/>
        <family val="3"/>
        <charset val="128"/>
        <scheme val="minor"/>
      </rPr>
      <t>”により、「均等割（ B 、E、G ）」と「平等割（ C、Ｆ )」が軽減される場合があります。
　○</t>
    </r>
    <r>
      <rPr>
        <sz val="11"/>
        <color indexed="10"/>
        <rFont val="ＭＳ Ｐゴシック"/>
        <family val="3"/>
        <charset val="128"/>
      </rPr>
      <t>★</t>
    </r>
    <r>
      <rPr>
        <sz val="11"/>
        <color indexed="8"/>
        <rFont val="ＭＳ Ｐゴシック"/>
        <family val="3"/>
        <charset val="128"/>
        <scheme val="minor"/>
      </rPr>
      <t xml:space="preserve">と下表を比較し、軽減割合欄に該当する軽減割合を表示しています。
</t>
    </r>
    <rPh sb="339" eb="341">
      <t>レイワ</t>
    </rPh>
    <rPh sb="342" eb="343">
      <t>ネン</t>
    </rPh>
    <phoneticPr fontId="10"/>
  </si>
  <si>
    <r>
      <rPr>
        <sz val="12"/>
        <color indexed="8"/>
        <rFont val="ＭＳ Ｐゴシック"/>
        <family val="3"/>
        <charset val="128"/>
      </rPr>
      <t>（１）の金額を超え、次の算式で求めた金額以下の世帯</t>
    </r>
    <r>
      <rPr>
        <sz val="12"/>
        <color indexed="8"/>
        <rFont val="Calibri"/>
        <family val="2"/>
      </rPr>
      <t xml:space="preserve">
 43</t>
    </r>
    <r>
      <rPr>
        <sz val="12"/>
        <color indexed="8"/>
        <rFont val="ＭＳ Ｐゴシック"/>
        <family val="3"/>
        <charset val="128"/>
      </rPr>
      <t>万円＋（</t>
    </r>
    <r>
      <rPr>
        <sz val="12"/>
        <color indexed="8"/>
        <rFont val="Calibri"/>
        <family val="2"/>
      </rPr>
      <t>10</t>
    </r>
    <r>
      <rPr>
        <sz val="12"/>
        <color indexed="8"/>
        <rFont val="ＭＳ Ｐゴシック"/>
        <family val="3"/>
        <charset val="128"/>
      </rPr>
      <t>万円</t>
    </r>
    <r>
      <rPr>
        <sz val="12"/>
        <color indexed="8"/>
        <rFont val="Calibri"/>
        <family val="2"/>
      </rPr>
      <t>×</t>
    </r>
    <r>
      <rPr>
        <sz val="12"/>
        <color indexed="17"/>
        <rFont val="ＭＳ Ｐゴシック"/>
        <family val="3"/>
        <charset val="128"/>
      </rPr>
      <t>（</t>
    </r>
    <r>
      <rPr>
        <sz val="12"/>
        <color indexed="8"/>
        <rFont val="ＭＳ Ｐゴシック"/>
        <family val="3"/>
        <charset val="128"/>
      </rPr>
      <t>給与所得者等人数－１</t>
    </r>
    <r>
      <rPr>
        <sz val="12"/>
        <color indexed="17"/>
        <rFont val="ＭＳ Ｐゴシック"/>
        <family val="3"/>
        <charset val="128"/>
      </rPr>
      <t>）</t>
    </r>
    <r>
      <rPr>
        <sz val="12"/>
        <color indexed="8"/>
        <rFont val="ＭＳ Ｐゴシック"/>
        <family val="3"/>
        <charset val="128"/>
      </rPr>
      <t>）＋（国保加入者数</t>
    </r>
    <r>
      <rPr>
        <sz val="12"/>
        <color indexed="8"/>
        <rFont val="Calibri"/>
        <family val="2"/>
      </rPr>
      <t>×29</t>
    </r>
    <r>
      <rPr>
        <sz val="12"/>
        <color indexed="8"/>
        <rFont val="ＭＳ Ｐゴシック"/>
        <family val="3"/>
        <charset val="128"/>
      </rPr>
      <t>万</t>
    </r>
    <r>
      <rPr>
        <sz val="12"/>
        <color rgb="FF000000"/>
        <rFont val="Calibri"/>
        <family val="3"/>
      </rPr>
      <t>5</t>
    </r>
    <r>
      <rPr>
        <sz val="12"/>
        <color rgb="FF000000"/>
        <rFont val="ＭＳ ゴシック"/>
        <family val="3"/>
        <charset val="128"/>
      </rPr>
      <t>千</t>
    </r>
    <r>
      <rPr>
        <sz val="12"/>
        <color indexed="8"/>
        <rFont val="ＭＳ Ｐゴシック"/>
        <family val="3"/>
        <charset val="128"/>
      </rPr>
      <t>円）</t>
    </r>
    <rPh sb="64" eb="65">
      <t>セン</t>
    </rPh>
    <phoneticPr fontId="10"/>
  </si>
  <si>
    <r>
      <rPr>
        <sz val="12"/>
        <color indexed="8"/>
        <rFont val="ＭＳ Ｐゴシック"/>
        <family val="3"/>
        <charset val="128"/>
      </rPr>
      <t>（１）の金額を超え、次の算式で求めた金額以下の世帯</t>
    </r>
    <r>
      <rPr>
        <sz val="12"/>
        <color indexed="8"/>
        <rFont val="Calibri"/>
        <family val="2"/>
      </rPr>
      <t xml:space="preserve">
 43</t>
    </r>
    <r>
      <rPr>
        <sz val="12"/>
        <color indexed="8"/>
        <rFont val="ＭＳ Ｐゴシック"/>
        <family val="3"/>
        <charset val="128"/>
      </rPr>
      <t>万円＋（</t>
    </r>
    <r>
      <rPr>
        <sz val="12"/>
        <color indexed="8"/>
        <rFont val="Calibri"/>
        <family val="2"/>
      </rPr>
      <t>10</t>
    </r>
    <r>
      <rPr>
        <sz val="12"/>
        <color indexed="8"/>
        <rFont val="ＭＳ Ｐゴシック"/>
        <family val="3"/>
        <charset val="128"/>
      </rPr>
      <t>万円</t>
    </r>
    <r>
      <rPr>
        <sz val="12"/>
        <color indexed="8"/>
        <rFont val="Calibri"/>
        <family val="2"/>
      </rPr>
      <t>×</t>
    </r>
    <r>
      <rPr>
        <sz val="12"/>
        <color indexed="17"/>
        <rFont val="ＭＳ Ｐゴシック"/>
        <family val="3"/>
        <charset val="128"/>
      </rPr>
      <t>（</t>
    </r>
    <r>
      <rPr>
        <sz val="12"/>
        <color indexed="8"/>
        <rFont val="ＭＳ Ｐゴシック"/>
        <family val="3"/>
        <charset val="128"/>
      </rPr>
      <t>給与所得者等人数－１</t>
    </r>
    <r>
      <rPr>
        <sz val="12"/>
        <color indexed="17"/>
        <rFont val="ＭＳ Ｐゴシック"/>
        <family val="3"/>
        <charset val="128"/>
      </rPr>
      <t>）</t>
    </r>
    <r>
      <rPr>
        <sz val="12"/>
        <color indexed="8"/>
        <rFont val="ＭＳ Ｐゴシック"/>
        <family val="3"/>
        <charset val="128"/>
      </rPr>
      <t>）＋（国保加入者数</t>
    </r>
    <r>
      <rPr>
        <sz val="12"/>
        <color indexed="8"/>
        <rFont val="Calibri"/>
        <family val="2"/>
      </rPr>
      <t>×54</t>
    </r>
    <r>
      <rPr>
        <sz val="12"/>
        <color indexed="8"/>
        <rFont val="ＭＳ Ｐゴシック"/>
        <family val="3"/>
        <charset val="128"/>
      </rPr>
      <t>万</t>
    </r>
    <r>
      <rPr>
        <sz val="12"/>
        <color indexed="8"/>
        <rFont val="Calibri"/>
        <family val="2"/>
      </rPr>
      <t>5</t>
    </r>
    <r>
      <rPr>
        <sz val="12"/>
        <color indexed="8"/>
        <rFont val="ＭＳ ゴシック"/>
        <family val="3"/>
        <charset val="128"/>
      </rPr>
      <t>千</t>
    </r>
    <r>
      <rPr>
        <sz val="12"/>
        <color indexed="8"/>
        <rFont val="ＭＳ Ｐゴシック"/>
        <family val="3"/>
        <charset val="128"/>
      </rPr>
      <t>円）</t>
    </r>
    <r>
      <rPr>
        <sz val="12"/>
        <color indexed="8"/>
        <rFont val="Calibri"/>
        <family val="2"/>
      </rPr>
      <t xml:space="preserve">
</t>
    </r>
    <rPh sb="64" eb="65">
      <t>セン</t>
    </rPh>
    <phoneticPr fontId="10"/>
  </si>
  <si>
    <r>
      <t xml:space="preserve">
〇未就学児（平成30年4月2日以後に生まれた方）にかかる均等割額（上記所得軽減後の金額）を0円としています。
○自然災害で被災したり、失業等で所得が激減した際は、減免の対象になる場合があります。この場合は、市役所保険年金課へご相談ください。
</t>
    </r>
    <r>
      <rPr>
        <b/>
        <sz val="16"/>
        <color indexed="8"/>
        <rFont val="MS UI Gothic"/>
        <family val="3"/>
        <charset val="128"/>
      </rPr>
      <t>【その他】</t>
    </r>
    <r>
      <rPr>
        <sz val="12"/>
        <color indexed="8"/>
        <rFont val="MS UI Gothic"/>
        <family val="3"/>
        <charset val="128"/>
      </rPr>
      <t xml:space="preserve">
○計算の具体例は、シート「試算例」をご覧ください。
</t>
    </r>
    <rPh sb="7" eb="9">
      <t>ヘイセイ</t>
    </rPh>
    <rPh sb="11" eb="12">
      <t>ネン</t>
    </rPh>
    <rPh sb="13" eb="14">
      <t>ガツ</t>
    </rPh>
    <rPh sb="15" eb="16">
      <t>ニチ</t>
    </rPh>
    <rPh sb="16" eb="18">
      <t>イゴ</t>
    </rPh>
    <rPh sb="19" eb="20">
      <t>ウ</t>
    </rPh>
    <rPh sb="23" eb="24">
      <t>カタ</t>
    </rPh>
    <phoneticPr fontId="10"/>
  </si>
  <si>
    <r>
      <rPr>
        <u/>
        <sz val="9"/>
        <color rgb="FF000000"/>
        <rFont val="ＭＳ Ｐゴシック"/>
        <family val="3"/>
        <charset val="128"/>
        <scheme val="minor"/>
      </rPr>
      <t>令和６年４月１日時点の年齢を入力してください。</t>
    </r>
    <r>
      <rPr>
        <sz val="9"/>
        <color indexed="8"/>
        <rFont val="ＭＳ Ｐゴシック"/>
        <family val="3"/>
        <charset val="128"/>
        <scheme val="minor"/>
      </rPr>
      <t xml:space="preserve">
0～74歳の方が対象です。
（75歳からは後期高齢者医療制度になります）</t>
    </r>
    <phoneticPr fontId="1"/>
  </si>
  <si>
    <t>　確定申告書は「所得金額・合計」を、給与所得者は源泉徴収票の「給与所得控除後の所得」を入力してください。
　年金収入がある方は保険年金課へお問い合わせください。</t>
    <phoneticPr fontId="1"/>
  </si>
  <si>
    <t>令和６年度新発田市保険税率</t>
    <rPh sb="0" eb="2">
      <t>レイワ</t>
    </rPh>
    <rPh sb="9" eb="11">
      <t>ホケン</t>
    </rPh>
    <phoneticPr fontId="6"/>
  </si>
  <si>
    <t>（課税限度額　650,000円）</t>
    <rPh sb="1" eb="3">
      <t>カゼイ</t>
    </rPh>
    <rPh sb="3" eb="5">
      <t>ゲンド</t>
    </rPh>
    <rPh sb="5" eb="6">
      <t>ガク</t>
    </rPh>
    <rPh sb="14" eb="15">
      <t>エン</t>
    </rPh>
    <phoneticPr fontId="1"/>
  </si>
  <si>
    <t>（課税限度額　240,000円）</t>
    <rPh sb="1" eb="3">
      <t>カゼイ</t>
    </rPh>
    <rPh sb="3" eb="5">
      <t>ゲンド</t>
    </rPh>
    <rPh sb="5" eb="6">
      <t>ガク</t>
    </rPh>
    <rPh sb="14" eb="15">
      <t>エン</t>
    </rPh>
    <phoneticPr fontId="1"/>
  </si>
  <si>
    <t>（課税限度額 170,000円）</t>
    <rPh sb="1" eb="3">
      <t>カゼイ</t>
    </rPh>
    <rPh sb="3" eb="5">
      <t>ゲンド</t>
    </rPh>
    <rPh sb="5" eb="6">
      <t>ガク</t>
    </rPh>
    <rPh sb="14"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</si>
</sst>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General&quot;歳&quot;"/>
    <numFmt numFmtId="178" formatCode="\ \(\1&quot;か&quot;&quot;月&quot;&quot;当&quot;&quot;た&quot;&quot;り&quot;\ #,##0&quot;円&quot;"/>
    <numFmt numFmtId="179" formatCode="0.00_ "/>
    <numFmt numFmtId="180" formatCode="General\%"/>
  </numFmts>
  <fonts count="69" x14ac:knownFonts="1">
    <font>
      <sz val="11"/>
      <color indexed="8"/>
      <name val="ＭＳ Ｐゴシック"/>
      <family val="3"/>
      <charset val="128"/>
      <scheme val="minor"/>
    </font>
    <font>
      <sz val="6"/>
      <name val="ＭＳ Ｐゴシック"/>
      <family val="3"/>
      <charset val="128"/>
    </font>
    <font>
      <sz val="12"/>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sz val="6"/>
      <name val="ＭＳ Ｐゴシック"/>
      <family val="3"/>
      <charset val="128"/>
    </font>
    <font>
      <sz val="6"/>
      <name val="ＭＳ Ｐゴシック"/>
      <family val="3"/>
      <charset val="128"/>
    </font>
    <font>
      <b/>
      <u/>
      <sz val="9"/>
      <color indexed="8"/>
      <name val="ＭＳ Ｐゴシック"/>
      <family val="3"/>
      <charset val="128"/>
    </font>
    <font>
      <b/>
      <sz val="16"/>
      <color indexed="8"/>
      <name val="ＭＳ Ｐゴシック"/>
      <family val="3"/>
      <charset val="128"/>
    </font>
    <font>
      <sz val="6"/>
      <name val="ＭＳ Ｐゴシック"/>
      <family val="3"/>
      <charset val="128"/>
    </font>
    <font>
      <b/>
      <sz val="16"/>
      <color indexed="8"/>
      <name val="MS UI Gothic"/>
      <family val="3"/>
      <charset val="128"/>
    </font>
    <font>
      <sz val="12"/>
      <color indexed="8"/>
      <name val="MS UI Gothic"/>
      <family val="3"/>
      <charset val="128"/>
    </font>
    <font>
      <sz val="12"/>
      <color indexed="8"/>
      <name val="ＭＳ Ｐゴシック"/>
      <family val="3"/>
      <charset val="128"/>
    </font>
    <font>
      <sz val="12"/>
      <color indexed="8"/>
      <name val="Calibri"/>
      <family val="2"/>
    </font>
    <font>
      <sz val="11"/>
      <color indexed="10"/>
      <name val="ＭＳ Ｐゴシック"/>
      <family val="3"/>
      <charset val="128"/>
    </font>
    <font>
      <sz val="12"/>
      <color indexed="17"/>
      <name val="ＭＳ Ｐゴシック"/>
      <family val="3"/>
      <charset val="128"/>
    </font>
    <font>
      <sz val="6"/>
      <name val="ＭＳ Ｐゴシック"/>
      <family val="3"/>
      <charset val="128"/>
    </font>
    <font>
      <sz val="14"/>
      <color indexed="8"/>
      <name val="ＭＳ Ｐゴシック"/>
      <family val="3"/>
      <charset val="128"/>
    </font>
    <font>
      <sz val="14"/>
      <color indexed="10"/>
      <name val="ＭＳ Ｐゴシック"/>
      <family val="3"/>
      <charset val="128"/>
    </font>
    <font>
      <sz val="12"/>
      <color indexed="8"/>
      <name val="ＭＳ ゴシック"/>
      <family val="3"/>
      <charset val="128"/>
    </font>
    <font>
      <sz val="11"/>
      <color indexed="8"/>
      <name val="ＭＳ Ｐゴシック"/>
      <family val="3"/>
      <charset val="128"/>
      <scheme val="minor"/>
    </font>
    <font>
      <sz val="12"/>
      <color indexed="8"/>
      <name val="ＭＳ Ｐゴシック"/>
      <family val="3"/>
      <charset val="128"/>
      <scheme val="minor"/>
    </font>
    <font>
      <sz val="12"/>
      <color indexed="9"/>
      <name val="ＭＳ Ｐゴシック"/>
      <family val="3"/>
      <charset val="128"/>
      <scheme val="minor"/>
    </font>
    <font>
      <b/>
      <sz val="18"/>
      <color theme="3"/>
      <name val="ＭＳ Ｐゴシック"/>
      <family val="3"/>
      <charset val="128"/>
    </font>
    <font>
      <b/>
      <sz val="12"/>
      <color indexed="9"/>
      <name val="ＭＳ Ｐゴシック"/>
      <family val="3"/>
      <charset val="128"/>
      <scheme val="minor"/>
    </font>
    <font>
      <sz val="12"/>
      <color rgb="FF9C6500"/>
      <name val="ＭＳ Ｐゴシック"/>
      <family val="3"/>
      <charset val="128"/>
      <scheme val="minor"/>
    </font>
    <font>
      <sz val="12"/>
      <color rgb="FFFA7D00"/>
      <name val="ＭＳ Ｐゴシック"/>
      <family val="3"/>
      <charset val="128"/>
      <scheme val="minor"/>
    </font>
    <font>
      <sz val="12"/>
      <color rgb="FF9C0006"/>
      <name val="ＭＳ Ｐゴシック"/>
      <family val="3"/>
      <charset val="128"/>
      <scheme val="minor"/>
    </font>
    <font>
      <b/>
      <sz val="12"/>
      <color rgb="FFFA7D00"/>
      <name val="ＭＳ Ｐゴシック"/>
      <family val="3"/>
      <charset val="128"/>
      <scheme val="minor"/>
    </font>
    <font>
      <sz val="12"/>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2"/>
      <color indexed="8"/>
      <name val="ＭＳ Ｐゴシック"/>
      <family val="3"/>
      <charset val="128"/>
      <scheme val="minor"/>
    </font>
    <font>
      <b/>
      <sz val="12"/>
      <color rgb="FF3F3F3F"/>
      <name val="ＭＳ Ｐゴシック"/>
      <family val="3"/>
      <charset val="128"/>
      <scheme val="minor"/>
    </font>
    <font>
      <i/>
      <sz val="12"/>
      <color rgb="FF7F7F7F"/>
      <name val="ＭＳ Ｐゴシック"/>
      <family val="3"/>
      <charset val="128"/>
      <scheme val="minor"/>
    </font>
    <font>
      <sz val="12"/>
      <color rgb="FF3F3F76"/>
      <name val="ＭＳ Ｐゴシック"/>
      <family val="3"/>
      <charset val="128"/>
      <scheme val="minor"/>
    </font>
    <font>
      <sz val="12"/>
      <color rgb="FF006100"/>
      <name val="ＭＳ Ｐゴシック"/>
      <family val="3"/>
      <charset val="128"/>
      <scheme val="minor"/>
    </font>
    <font>
      <b/>
      <sz val="20"/>
      <color indexed="8"/>
      <name val="ＭＳ Ｐゴシック"/>
      <family val="3"/>
      <charset val="128"/>
      <scheme val="minor"/>
    </font>
    <font>
      <b/>
      <sz val="11"/>
      <color indexed="8"/>
      <name val="ＭＳ Ｐゴシック"/>
      <family val="3"/>
      <charset val="128"/>
      <scheme val="minor"/>
    </font>
    <font>
      <b/>
      <sz val="16"/>
      <color indexed="10"/>
      <name val="ＭＳ Ｐゴシック"/>
      <family val="3"/>
      <charset val="128"/>
      <scheme val="minor"/>
    </font>
    <font>
      <b/>
      <sz val="16"/>
      <color indexed="8"/>
      <name val="ＭＳ Ｐゴシック"/>
      <family val="3"/>
      <charset val="128"/>
      <scheme val="minor"/>
    </font>
    <font>
      <b/>
      <sz val="24"/>
      <color indexed="8"/>
      <name val="ＭＳ Ｐゴシック"/>
      <family val="3"/>
      <charset val="128"/>
      <scheme val="minor"/>
    </font>
    <font>
      <sz val="11"/>
      <color indexed="9"/>
      <name val="ＭＳ Ｐゴシック"/>
      <family val="3"/>
      <charset val="128"/>
      <scheme val="minor"/>
    </font>
    <font>
      <sz val="12"/>
      <color theme="4"/>
      <name val="ＭＳ Ｐゴシック"/>
      <family val="3"/>
      <charset val="128"/>
      <scheme val="minor"/>
    </font>
    <font>
      <sz val="9"/>
      <color indexed="8"/>
      <name val="ＭＳ Ｐゴシック"/>
      <family val="3"/>
      <charset val="128"/>
      <scheme val="minor"/>
    </font>
    <font>
      <sz val="14"/>
      <color indexed="8"/>
      <name val="ＭＳ Ｐゴシック"/>
      <family val="3"/>
      <charset val="128"/>
      <scheme val="minor"/>
    </font>
    <font>
      <b/>
      <sz val="14"/>
      <color indexed="8"/>
      <name val="ＭＳ Ｐゴシック"/>
      <family val="3"/>
      <charset val="128"/>
      <scheme val="minor"/>
    </font>
    <font>
      <sz val="11"/>
      <name val="ＭＳ Ｐゴシック"/>
      <family val="3"/>
      <charset val="128"/>
      <scheme val="minor"/>
    </font>
    <font>
      <sz val="10"/>
      <color indexed="10"/>
      <name val="ＭＳ Ｐゴシック"/>
      <family val="3"/>
      <charset val="128"/>
      <scheme val="minor"/>
    </font>
    <font>
      <b/>
      <sz val="22"/>
      <color rgb="FF7030A0"/>
      <name val="MS UI Gothic"/>
      <family val="3"/>
      <charset val="128"/>
    </font>
    <font>
      <sz val="11"/>
      <color indexed="23"/>
      <name val="ＭＳ Ｐゴシック"/>
      <family val="3"/>
      <charset val="128"/>
      <scheme val="minor"/>
    </font>
    <font>
      <sz val="11"/>
      <color indexed="10"/>
      <name val="ＭＳ Ｐゴシック"/>
      <family val="3"/>
      <charset val="128"/>
      <scheme val="minor"/>
    </font>
    <font>
      <b/>
      <sz val="11"/>
      <color theme="1"/>
      <name val="ＭＳ Ｐゴシック"/>
      <family val="3"/>
      <charset val="128"/>
      <scheme val="minor"/>
    </font>
    <font>
      <b/>
      <sz val="22"/>
      <color indexed="8"/>
      <name val="ＭＳ Ｐゴシック"/>
      <family val="3"/>
      <charset val="128"/>
      <scheme val="minor"/>
    </font>
    <font>
      <sz val="11"/>
      <color theme="0"/>
      <name val="ＭＳ Ｐゴシック"/>
      <family val="3"/>
      <charset val="128"/>
      <scheme val="minor"/>
    </font>
    <font>
      <sz val="8"/>
      <color indexed="8"/>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11"/>
      <color rgb="FF000000"/>
      <name val="MS UI Gothic"/>
      <family val="3"/>
      <charset val="128"/>
    </font>
    <font>
      <sz val="11"/>
      <color rgb="FF000000"/>
      <name val="ＭＳ Ｐゴシック"/>
      <family val="3"/>
      <charset val="128"/>
      <scheme val="minor"/>
    </font>
    <font>
      <sz val="12"/>
      <color rgb="FF000000"/>
      <name val="Calibri"/>
      <family val="2"/>
    </font>
    <font>
      <sz val="12"/>
      <color rgb="FF000000"/>
      <name val="MS UI Gothic"/>
      <family val="3"/>
      <charset val="128"/>
    </font>
    <font>
      <sz val="10"/>
      <color indexed="8"/>
      <name val="ＭＳ Ｐゴシック"/>
      <family val="3"/>
      <charset val="128"/>
      <scheme val="minor"/>
    </font>
    <font>
      <sz val="12"/>
      <color rgb="FF000000"/>
      <name val="Calibri"/>
      <family val="3"/>
    </font>
    <font>
      <sz val="12"/>
      <color rgb="FF000000"/>
      <name val="ＭＳ ゴシック"/>
      <family val="3"/>
      <charset val="128"/>
    </font>
    <font>
      <sz val="12"/>
      <color rgb="FF000000"/>
      <name val="Calibri"/>
      <family val="3"/>
      <charset val="128"/>
    </font>
    <font>
      <u/>
      <sz val="9"/>
      <color rgb="FF000000"/>
      <name val="ＭＳ Ｐゴシック"/>
      <family val="3"/>
      <charset val="128"/>
      <scheme val="min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85961485641044"/>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81">
    <border>
      <left/>
      <right/>
      <top/>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23"/>
      </right>
      <top style="thin">
        <color indexed="64"/>
      </top>
      <bottom style="thin">
        <color indexed="23"/>
      </bottom>
      <diagonal/>
    </border>
    <border>
      <left/>
      <right/>
      <top style="thin">
        <color indexed="64"/>
      </top>
      <bottom style="thin">
        <color indexed="23"/>
      </bottom>
      <diagonal/>
    </border>
    <border>
      <left/>
      <right style="thin">
        <color indexed="23"/>
      </right>
      <top style="medium">
        <color indexed="64"/>
      </top>
      <bottom style="thin">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23"/>
      </right>
      <top style="medium">
        <color indexed="64"/>
      </top>
      <bottom/>
      <diagonal/>
    </border>
    <border>
      <left/>
      <right style="thin">
        <color indexed="23"/>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thin">
        <color indexed="64"/>
      </top>
      <bottom style="thin">
        <color indexed="64"/>
      </bottom>
      <diagonal/>
    </border>
    <border>
      <left style="thin">
        <color indexed="23"/>
      </left>
      <right/>
      <top style="medium">
        <color indexed="64"/>
      </top>
      <bottom style="thin">
        <color indexed="23"/>
      </bottom>
      <diagonal/>
    </border>
    <border>
      <left/>
      <right/>
      <top style="medium">
        <color indexed="64"/>
      </top>
      <bottom style="thin">
        <color indexed="23"/>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theme="3" tint="0.39997558519241921"/>
      </bottom>
      <diagonal/>
    </border>
    <border>
      <left/>
      <right style="thin">
        <color theme="3" tint="0.39997558519241921"/>
      </right>
      <top/>
      <bottom/>
      <diagonal/>
    </border>
    <border>
      <left style="medium">
        <color indexed="64"/>
      </left>
      <right style="thin">
        <color theme="3" tint="0.39997558519241921"/>
      </right>
      <top/>
      <bottom/>
      <diagonal/>
    </border>
    <border>
      <left style="thin">
        <color theme="3" tint="0.39997558519241921"/>
      </left>
      <right/>
      <top/>
      <bottom/>
      <diagonal/>
    </border>
    <border>
      <left style="thin">
        <color theme="3" tint="0.39997558519241921"/>
      </left>
      <right/>
      <top/>
      <bottom style="thin">
        <color theme="3" tint="0.39997558519241921"/>
      </bottom>
      <diagonal/>
    </border>
    <border>
      <left/>
      <right style="thin">
        <color theme="3" tint="0.39997558519241921"/>
      </right>
      <top/>
      <bottom style="thin">
        <color theme="3" tint="0.39997558519241921"/>
      </bottom>
      <diagonal/>
    </border>
  </borders>
  <cellStyleXfs count="43">
    <xf numFmtId="0" fontId="0" fillId="0" borderId="0"/>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0" borderId="0" applyNumberFormat="0" applyFill="0" applyBorder="0" applyAlignment="0" applyProtection="0">
      <alignment vertical="center"/>
    </xf>
    <xf numFmtId="0" fontId="25" fillId="30" borderId="63" applyNumberFormat="0" applyAlignment="0" applyProtection="0">
      <alignment vertical="center"/>
    </xf>
    <xf numFmtId="0" fontId="26" fillId="31" borderId="0" applyNumberFormat="0" applyBorder="0" applyAlignment="0" applyProtection="0">
      <alignment vertical="center"/>
    </xf>
    <xf numFmtId="0" fontId="21" fillId="3" borderId="64" applyNumberFormat="0" applyAlignment="0" applyProtection="0">
      <alignment vertical="center"/>
    </xf>
    <xf numFmtId="0" fontId="27" fillId="0" borderId="65" applyNumberFormat="0" applyFill="0" applyAlignment="0" applyProtection="0">
      <alignment vertical="center"/>
    </xf>
    <xf numFmtId="0" fontId="28" fillId="32" borderId="0" applyNumberFormat="0" applyBorder="0" applyAlignment="0" applyProtection="0">
      <alignment vertical="center"/>
    </xf>
    <xf numFmtId="0" fontId="29" fillId="33" borderId="66" applyNumberFormat="0" applyAlignment="0" applyProtection="0">
      <alignment vertical="center"/>
    </xf>
    <xf numFmtId="0" fontId="30" fillId="0" borderId="0" applyNumberFormat="0" applyFill="0" applyBorder="0" applyAlignment="0" applyProtection="0">
      <alignment vertical="center"/>
    </xf>
    <xf numFmtId="38" fontId="21" fillId="0" borderId="0" applyFill="0" applyBorder="0" applyAlignment="0" applyProtection="0">
      <alignment vertical="center"/>
    </xf>
    <xf numFmtId="0" fontId="31" fillId="0" borderId="67" applyNumberFormat="0" applyFill="0" applyAlignment="0" applyProtection="0">
      <alignment vertical="center"/>
    </xf>
    <xf numFmtId="0" fontId="32" fillId="0" borderId="68" applyNumberFormat="0" applyFill="0" applyAlignment="0" applyProtection="0">
      <alignment vertical="center"/>
    </xf>
    <xf numFmtId="0" fontId="33" fillId="0" borderId="69" applyNumberFormat="0" applyFill="0" applyAlignment="0" applyProtection="0">
      <alignment vertical="center"/>
    </xf>
    <xf numFmtId="0" fontId="33" fillId="0" borderId="0" applyNumberFormat="0" applyFill="0" applyBorder="0" applyAlignment="0" applyProtection="0">
      <alignment vertical="center"/>
    </xf>
    <xf numFmtId="0" fontId="34" fillId="0" borderId="70" applyNumberFormat="0" applyFill="0" applyAlignment="0" applyProtection="0">
      <alignment vertical="center"/>
    </xf>
    <xf numFmtId="0" fontId="35" fillId="33" borderId="71" applyNumberFormat="0" applyAlignment="0" applyProtection="0">
      <alignment vertical="center"/>
    </xf>
    <xf numFmtId="0" fontId="36" fillId="0" borderId="0" applyNumberFormat="0" applyFill="0" applyBorder="0" applyAlignment="0" applyProtection="0">
      <alignment vertical="center"/>
    </xf>
    <xf numFmtId="0" fontId="37" fillId="2" borderId="66" applyNumberFormat="0" applyAlignment="0" applyProtection="0">
      <alignment vertical="center"/>
    </xf>
    <xf numFmtId="0" fontId="38" fillId="34" borderId="0" applyNumberFormat="0" applyBorder="0" applyAlignment="0" applyProtection="0">
      <alignment vertical="center"/>
    </xf>
  </cellStyleXfs>
  <cellXfs count="240">
    <xf numFmtId="0" fontId="0" fillId="0" borderId="0" xfId="0" applyFont="1" applyAlignment="1"/>
    <xf numFmtId="0" fontId="0" fillId="4" borderId="0" xfId="0" applyFont="1" applyFill="1" applyAlignment="1"/>
    <xf numFmtId="0" fontId="39" fillId="4" borderId="0" xfId="0" applyFont="1" applyFill="1" applyAlignment="1"/>
    <xf numFmtId="0" fontId="40" fillId="4" borderId="0" xfId="0" applyFont="1" applyFill="1" applyAlignment="1">
      <alignment vertical="center"/>
    </xf>
    <xf numFmtId="0" fontId="0" fillId="4" borderId="0" xfId="0" applyFont="1" applyFill="1" applyAlignment="1">
      <alignment vertical="center"/>
    </xf>
    <xf numFmtId="0" fontId="0" fillId="4" borderId="0" xfId="0" applyFont="1" applyFill="1" applyAlignment="1">
      <alignment vertical="center" wrapText="1"/>
    </xf>
    <xf numFmtId="0" fontId="0" fillId="4" borderId="0" xfId="0" applyFont="1" applyFill="1" applyAlignment="1">
      <alignment horizontal="right" vertical="center" wrapText="1"/>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4" borderId="1" xfId="0" applyFont="1" applyFill="1" applyBorder="1" applyAlignment="1">
      <alignment vertical="center"/>
    </xf>
    <xf numFmtId="0" fontId="0" fillId="4" borderId="2" xfId="0" applyFont="1" applyFill="1" applyBorder="1" applyAlignment="1">
      <alignment vertical="center"/>
    </xf>
    <xf numFmtId="0" fontId="0" fillId="4" borderId="0" xfId="0" applyFont="1" applyFill="1" applyBorder="1" applyAlignment="1">
      <alignment vertical="center"/>
    </xf>
    <xf numFmtId="0" fontId="41" fillId="4" borderId="0" xfId="0" applyFont="1" applyFill="1" applyAlignment="1">
      <alignment vertical="center"/>
    </xf>
    <xf numFmtId="3" fontId="0" fillId="4" borderId="0" xfId="0" applyNumberFormat="1" applyFont="1" applyFill="1" applyBorder="1" applyAlignment="1">
      <alignment vertical="center"/>
    </xf>
    <xf numFmtId="0" fontId="0" fillId="4" borderId="3" xfId="0" applyFont="1" applyFill="1" applyBorder="1" applyAlignment="1">
      <alignment horizontal="right" vertical="center"/>
    </xf>
    <xf numFmtId="0" fontId="42" fillId="35" borderId="4" xfId="0" applyFont="1" applyFill="1" applyBorder="1" applyAlignment="1">
      <alignment vertical="center"/>
    </xf>
    <xf numFmtId="0" fontId="0" fillId="35" borderId="5" xfId="0" applyFont="1" applyFill="1" applyBorder="1" applyAlignment="1"/>
    <xf numFmtId="0" fontId="0" fillId="35" borderId="6" xfId="0" applyFont="1" applyFill="1" applyBorder="1" applyAlignment="1"/>
    <xf numFmtId="0" fontId="42" fillId="35" borderId="7" xfId="0" applyFont="1" applyFill="1" applyBorder="1" applyAlignment="1">
      <alignment vertical="center"/>
    </xf>
    <xf numFmtId="0" fontId="0" fillId="35" borderId="0" xfId="0" applyFont="1" applyFill="1" applyBorder="1" applyAlignment="1">
      <alignment horizontal="center"/>
    </xf>
    <xf numFmtId="0" fontId="0" fillId="35" borderId="8" xfId="0" applyFont="1" applyFill="1" applyBorder="1" applyAlignment="1"/>
    <xf numFmtId="0" fontId="40" fillId="35" borderId="0" xfId="0" applyFont="1" applyFill="1" applyBorder="1" applyAlignment="1">
      <alignment horizontal="center" vertical="center"/>
    </xf>
    <xf numFmtId="0" fontId="0" fillId="35" borderId="0" xfId="0" applyFont="1" applyFill="1" applyBorder="1" applyAlignment="1">
      <alignment horizontal="center" vertical="center"/>
    </xf>
    <xf numFmtId="0" fontId="0" fillId="35" borderId="9" xfId="0" applyFont="1" applyFill="1" applyBorder="1" applyAlignment="1"/>
    <xf numFmtId="0" fontId="0" fillId="35" borderId="10" xfId="0" applyFont="1" applyFill="1" applyBorder="1" applyAlignment="1"/>
    <xf numFmtId="0" fontId="0" fillId="35" borderId="11" xfId="0" applyFont="1" applyFill="1" applyBorder="1" applyAlignment="1"/>
    <xf numFmtId="38" fontId="21" fillId="4" borderId="0" xfId="33" applyFont="1" applyFill="1" applyBorder="1" applyAlignment="1">
      <alignment vertical="center"/>
    </xf>
    <xf numFmtId="0" fontId="0" fillId="16" borderId="0" xfId="0" applyFont="1" applyFill="1" applyAlignment="1"/>
    <xf numFmtId="3" fontId="43" fillId="35" borderId="0" xfId="0" applyNumberFormat="1" applyFont="1" applyFill="1" applyBorder="1" applyAlignment="1">
      <alignment horizontal="right" vertical="center"/>
    </xf>
    <xf numFmtId="0" fontId="44" fillId="4" borderId="0" xfId="0" applyFont="1" applyFill="1" applyBorder="1" applyAlignment="1"/>
    <xf numFmtId="0" fontId="44" fillId="4" borderId="0" xfId="0" applyFont="1" applyFill="1" applyBorder="1" applyAlignment="1">
      <alignment horizontal="right" vertical="center"/>
    </xf>
    <xf numFmtId="0" fontId="44" fillId="4" borderId="0" xfId="0" applyFont="1" applyFill="1" applyBorder="1" applyAlignment="1">
      <alignment vertical="center"/>
    </xf>
    <xf numFmtId="0" fontId="45" fillId="4" borderId="0" xfId="0" applyFont="1" applyFill="1" applyAlignment="1"/>
    <xf numFmtId="0" fontId="46" fillId="4" borderId="0" xfId="0" applyFont="1" applyFill="1" applyAlignment="1">
      <alignment horizontal="left" vertical="center"/>
    </xf>
    <xf numFmtId="0" fontId="22" fillId="4" borderId="0" xfId="0" applyFont="1" applyFill="1" applyAlignment="1">
      <alignment horizontal="right" vertical="top"/>
    </xf>
    <xf numFmtId="0" fontId="47" fillId="4" borderId="0" xfId="0" applyFont="1" applyFill="1" applyAlignment="1">
      <alignment vertical="center"/>
    </xf>
    <xf numFmtId="0" fontId="47" fillId="4" borderId="0" xfId="0" applyFont="1" applyFill="1" applyAlignment="1"/>
    <xf numFmtId="3" fontId="48" fillId="4" borderId="0" xfId="0" applyNumberFormat="1" applyFont="1" applyFill="1" applyBorder="1" applyAlignment="1">
      <alignment horizontal="center" vertical="center"/>
    </xf>
    <xf numFmtId="0" fontId="47" fillId="35" borderId="0" xfId="0" applyFont="1" applyFill="1" applyBorder="1" applyAlignment="1">
      <alignment horizontal="right" vertical="center"/>
    </xf>
    <xf numFmtId="0" fontId="49" fillId="5" borderId="0" xfId="0" applyFont="1" applyFill="1" applyAlignment="1"/>
    <xf numFmtId="176" fontId="40" fillId="20" borderId="12" xfId="0" applyNumberFormat="1" applyFont="1" applyFill="1" applyBorder="1" applyAlignment="1">
      <alignment vertical="center"/>
    </xf>
    <xf numFmtId="177" fontId="0" fillId="5" borderId="13" xfId="0" applyNumberFormat="1" applyFont="1" applyFill="1" applyBorder="1" applyAlignment="1">
      <alignment horizontal="center" vertical="center"/>
    </xf>
    <xf numFmtId="177" fontId="0" fillId="5" borderId="14" xfId="0" applyNumberFormat="1" applyFont="1" applyFill="1" applyBorder="1" applyAlignment="1">
      <alignment horizontal="center" vertical="center"/>
    </xf>
    <xf numFmtId="0" fontId="50" fillId="4" borderId="0" xfId="0" applyFont="1" applyFill="1" applyAlignment="1">
      <alignment horizontal="left" vertical="center"/>
    </xf>
    <xf numFmtId="176" fontId="0" fillId="4" borderId="0" xfId="0" applyNumberFormat="1" applyFont="1" applyFill="1" applyBorder="1" applyAlignment="1">
      <alignment vertical="center"/>
    </xf>
    <xf numFmtId="176" fontId="0" fillId="4" borderId="0" xfId="0" applyNumberFormat="1" applyFont="1" applyFill="1" applyBorder="1" applyAlignment="1">
      <alignment vertical="center" shrinkToFit="1"/>
    </xf>
    <xf numFmtId="3" fontId="0" fillId="5" borderId="15" xfId="0" applyNumberFormat="1"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3" fontId="0" fillId="4" borderId="19" xfId="0" applyNumberFormat="1" applyFont="1" applyFill="1" applyBorder="1" applyAlignment="1">
      <alignment horizontal="center" vertical="center"/>
    </xf>
    <xf numFmtId="0" fontId="51" fillId="4" borderId="0" xfId="0" applyFont="1" applyFill="1" applyAlignment="1"/>
    <xf numFmtId="178" fontId="0" fillId="35" borderId="0" xfId="0" applyNumberFormat="1" applyFont="1" applyFill="1" applyBorder="1" applyAlignment="1">
      <alignment horizontal="right" vertical="center" shrinkToFit="1"/>
    </xf>
    <xf numFmtId="0" fontId="0" fillId="35" borderId="0" xfId="0" applyFont="1" applyFill="1" applyBorder="1" applyAlignment="1">
      <alignment shrinkToFit="1"/>
    </xf>
    <xf numFmtId="0" fontId="0" fillId="35" borderId="8" xfId="0" applyFont="1" applyFill="1" applyBorder="1" applyAlignment="1">
      <alignment shrinkToFit="1"/>
    </xf>
    <xf numFmtId="0" fontId="0" fillId="35" borderId="0" xfId="0" applyFont="1" applyFill="1" applyBorder="1" applyAlignment="1"/>
    <xf numFmtId="179" fontId="0" fillId="4" borderId="0" xfId="0" applyNumberFormat="1" applyFont="1" applyFill="1" applyBorder="1" applyAlignment="1">
      <alignment vertical="center" shrinkToFit="1"/>
    </xf>
    <xf numFmtId="3" fontId="52" fillId="4" borderId="20" xfId="0" applyNumberFormat="1" applyFont="1" applyFill="1" applyBorder="1" applyAlignment="1">
      <alignment horizontal="center" vertical="center"/>
    </xf>
    <xf numFmtId="0" fontId="50" fillId="4" borderId="0" xfId="0" applyFont="1" applyFill="1" applyAlignment="1">
      <alignment horizontal="left" vertical="center" shrinkToFit="1"/>
    </xf>
    <xf numFmtId="0" fontId="0" fillId="17" borderId="0" xfId="0" applyFont="1" applyFill="1" applyAlignment="1">
      <alignment horizontal="left" vertical="center"/>
    </xf>
    <xf numFmtId="0" fontId="0" fillId="17" borderId="0" xfId="0" applyFont="1" applyFill="1" applyAlignment="1">
      <alignment horizontal="center" vertical="center"/>
    </xf>
    <xf numFmtId="0" fontId="0" fillId="17" borderId="0" xfId="0" applyFont="1" applyFill="1" applyAlignment="1">
      <alignment vertical="center"/>
    </xf>
    <xf numFmtId="3" fontId="52" fillId="4" borderId="0" xfId="0" applyNumberFormat="1" applyFont="1" applyFill="1" applyBorder="1" applyAlignment="1">
      <alignment horizontal="right" vertical="center"/>
    </xf>
    <xf numFmtId="3" fontId="52" fillId="4" borderId="21" xfId="0" applyNumberFormat="1" applyFont="1" applyFill="1" applyBorder="1" applyAlignment="1">
      <alignment horizontal="right" vertical="center"/>
    </xf>
    <xf numFmtId="0" fontId="53" fillId="4" borderId="0" xfId="0" applyFont="1" applyFill="1" applyBorder="1" applyAlignment="1">
      <alignment horizontal="center"/>
    </xf>
    <xf numFmtId="3" fontId="52" fillId="4" borderId="22" xfId="0" applyNumberFormat="1" applyFont="1" applyFill="1" applyBorder="1" applyAlignment="1">
      <alignment horizontal="center" vertical="center"/>
    </xf>
    <xf numFmtId="0" fontId="2" fillId="5" borderId="0" xfId="0" applyFont="1" applyFill="1" applyAlignment="1">
      <alignment vertical="center"/>
    </xf>
    <xf numFmtId="0" fontId="0" fillId="5" borderId="0" xfId="0" applyFont="1" applyFill="1" applyAlignment="1"/>
    <xf numFmtId="0" fontId="39" fillId="5" borderId="0" xfId="0" applyFont="1" applyFill="1" applyAlignment="1"/>
    <xf numFmtId="0" fontId="22" fillId="5" borderId="0" xfId="0" applyFont="1" applyFill="1" applyAlignment="1"/>
    <xf numFmtId="176" fontId="0" fillId="0" borderId="0" xfId="0" applyNumberFormat="1" applyFont="1" applyFill="1" applyBorder="1" applyAlignment="1">
      <alignment vertical="center" shrinkToFit="1"/>
    </xf>
    <xf numFmtId="3" fontId="0" fillId="4" borderId="2" xfId="0" applyNumberFormat="1" applyFont="1" applyFill="1" applyBorder="1" applyAlignment="1">
      <alignment horizontal="right" vertical="center"/>
    </xf>
    <xf numFmtId="3" fontId="52" fillId="4" borderId="0" xfId="0" applyNumberFormat="1" applyFont="1" applyFill="1" applyBorder="1" applyAlignment="1">
      <alignment horizontal="center" vertical="center"/>
    </xf>
    <xf numFmtId="0" fontId="0" fillId="4" borderId="3" xfId="0" applyFont="1" applyFill="1" applyBorder="1" applyAlignment="1">
      <alignment horizontal="left" vertical="center"/>
    </xf>
    <xf numFmtId="3" fontId="54" fillId="36" borderId="23" xfId="0" applyNumberFormat="1" applyFont="1" applyFill="1" applyBorder="1" applyAlignment="1">
      <alignment horizontal="right" vertical="center"/>
    </xf>
    <xf numFmtId="0" fontId="42" fillId="4" borderId="0" xfId="0" applyFont="1" applyFill="1" applyAlignment="1"/>
    <xf numFmtId="0" fontId="0" fillId="4" borderId="2" xfId="0" applyFont="1" applyFill="1" applyBorder="1" applyAlignment="1">
      <alignment horizontal="center" vertical="center"/>
    </xf>
    <xf numFmtId="0" fontId="0" fillId="4" borderId="0" xfId="0" applyFont="1" applyFill="1" applyBorder="1" applyAlignment="1">
      <alignment horizontal="right" vertical="center"/>
    </xf>
    <xf numFmtId="0" fontId="0" fillId="4" borderId="1" xfId="0" applyFont="1" applyFill="1" applyBorder="1" applyAlignment="1">
      <alignment horizontal="center" vertical="center"/>
    </xf>
    <xf numFmtId="0" fontId="0" fillId="4" borderId="19" xfId="0" applyFont="1" applyFill="1" applyBorder="1" applyAlignment="1">
      <alignment horizontal="center" vertical="center"/>
    </xf>
    <xf numFmtId="176" fontId="55" fillId="35" borderId="23" xfId="0" applyNumberFormat="1" applyFont="1" applyFill="1" applyBorder="1" applyAlignment="1">
      <alignment horizontal="center" vertical="center"/>
    </xf>
    <xf numFmtId="0" fontId="0" fillId="4" borderId="4" xfId="0" applyFont="1" applyFill="1" applyBorder="1" applyAlignment="1">
      <alignment horizontal="right" vertical="center"/>
    </xf>
    <xf numFmtId="0" fontId="0" fillId="4" borderId="5" xfId="0" applyFont="1" applyFill="1" applyBorder="1" applyAlignment="1">
      <alignment vertical="center"/>
    </xf>
    <xf numFmtId="177" fontId="0" fillId="5" borderId="24" xfId="0" applyNumberFormat="1" applyFont="1" applyFill="1" applyBorder="1" applyAlignment="1">
      <alignment horizontal="center" vertical="center"/>
    </xf>
    <xf numFmtId="3" fontId="0" fillId="4" borderId="3" xfId="0" applyNumberFormat="1" applyFont="1" applyFill="1" applyBorder="1" applyAlignment="1">
      <alignment horizontal="right" vertical="center"/>
    </xf>
    <xf numFmtId="0" fontId="0" fillId="37" borderId="25" xfId="0" applyFont="1" applyFill="1" applyBorder="1" applyAlignment="1">
      <alignment horizontal="left" vertical="center"/>
    </xf>
    <xf numFmtId="0" fontId="0" fillId="37" borderId="26" xfId="0" applyFont="1" applyFill="1" applyBorder="1" applyAlignment="1">
      <alignment vertical="center"/>
    </xf>
    <xf numFmtId="177" fontId="0" fillId="37" borderId="23" xfId="0" applyNumberFormat="1" applyFont="1" applyFill="1" applyBorder="1" applyAlignment="1">
      <alignment horizontal="center" vertical="center"/>
    </xf>
    <xf numFmtId="3" fontId="0" fillId="37" borderId="25" xfId="0" applyNumberFormat="1" applyFont="1" applyFill="1" applyBorder="1" applyAlignment="1">
      <alignment horizontal="right" vertical="center"/>
    </xf>
    <xf numFmtId="3" fontId="0" fillId="37" borderId="26" xfId="0" applyNumberFormat="1" applyFont="1" applyFill="1" applyBorder="1" applyAlignment="1">
      <alignment horizontal="right" vertical="center"/>
    </xf>
    <xf numFmtId="0" fontId="0" fillId="37" borderId="26" xfId="0" applyFont="1" applyFill="1" applyBorder="1" applyAlignment="1">
      <alignment horizontal="center" vertical="center"/>
    </xf>
    <xf numFmtId="3" fontId="52" fillId="4" borderId="27" xfId="0" applyNumberFormat="1" applyFont="1" applyFill="1" applyBorder="1" applyAlignment="1">
      <alignment horizontal="center" vertical="center"/>
    </xf>
    <xf numFmtId="3" fontId="52" fillId="4" borderId="5" xfId="0" applyNumberFormat="1" applyFont="1" applyFill="1" applyBorder="1" applyAlignment="1">
      <alignment horizontal="right" vertical="center"/>
    </xf>
    <xf numFmtId="3" fontId="52" fillId="4" borderId="28" xfId="0" applyNumberFormat="1" applyFont="1" applyFill="1" applyBorder="1" applyAlignment="1">
      <alignment horizontal="center" vertical="center"/>
    </xf>
    <xf numFmtId="3" fontId="52" fillId="4" borderId="72" xfId="0" applyNumberFormat="1" applyFont="1" applyFill="1" applyBorder="1" applyAlignment="1">
      <alignment horizontal="center" vertical="center"/>
    </xf>
    <xf numFmtId="3" fontId="52" fillId="4" borderId="73" xfId="0" applyNumberFormat="1" applyFont="1" applyFill="1" applyBorder="1" applyAlignment="1">
      <alignment horizontal="center" vertical="center"/>
    </xf>
    <xf numFmtId="3" fontId="52" fillId="4" borderId="74" xfId="0" applyNumberFormat="1" applyFont="1" applyFill="1" applyBorder="1" applyAlignment="1">
      <alignment horizontal="right" vertical="center"/>
    </xf>
    <xf numFmtId="2" fontId="0" fillId="4" borderId="29" xfId="0" applyNumberFormat="1" applyFont="1" applyFill="1" applyBorder="1" applyAlignment="1"/>
    <xf numFmtId="38" fontId="21" fillId="4" borderId="29" xfId="33" applyFill="1" applyBorder="1" applyAlignment="1"/>
    <xf numFmtId="38" fontId="21" fillId="4" borderId="3" xfId="33" applyFill="1" applyBorder="1" applyAlignment="1"/>
    <xf numFmtId="0" fontId="0" fillId="38" borderId="25" xfId="0" applyFont="1" applyFill="1" applyBorder="1" applyAlignment="1">
      <alignment horizontal="center"/>
    </xf>
    <xf numFmtId="0" fontId="0" fillId="38" borderId="30" xfId="0" applyFont="1" applyFill="1" applyBorder="1" applyAlignment="1">
      <alignment horizontal="center"/>
    </xf>
    <xf numFmtId="0" fontId="56" fillId="4" borderId="0" xfId="0" applyFont="1" applyFill="1" applyAlignment="1"/>
    <xf numFmtId="0" fontId="57" fillId="4" borderId="29" xfId="0" applyFont="1" applyFill="1" applyBorder="1" applyAlignment="1"/>
    <xf numFmtId="0" fontId="58" fillId="4" borderId="0" xfId="0" applyFont="1" applyFill="1" applyAlignment="1"/>
    <xf numFmtId="2" fontId="0" fillId="4" borderId="31" xfId="0" applyNumberFormat="1" applyFont="1" applyFill="1" applyBorder="1" applyAlignment="1"/>
    <xf numFmtId="38" fontId="21" fillId="4" borderId="31" xfId="33" applyFill="1" applyBorder="1" applyAlignment="1"/>
    <xf numFmtId="38" fontId="21" fillId="4" borderId="9" xfId="33" applyFill="1" applyBorder="1" applyAlignment="1"/>
    <xf numFmtId="176" fontId="0" fillId="4" borderId="0" xfId="0" applyNumberFormat="1" applyFont="1" applyFill="1" applyAlignment="1"/>
    <xf numFmtId="176" fontId="59" fillId="4" borderId="0" xfId="0" applyNumberFormat="1" applyFont="1" applyFill="1" applyAlignment="1">
      <alignment vertical="center"/>
    </xf>
    <xf numFmtId="0" fontId="0" fillId="4" borderId="17" xfId="0" applyFont="1" applyFill="1" applyBorder="1" applyAlignment="1">
      <alignment vertical="center"/>
    </xf>
    <xf numFmtId="0" fontId="0" fillId="4" borderId="75" xfId="0" applyFont="1" applyFill="1" applyBorder="1" applyAlignment="1"/>
    <xf numFmtId="0" fontId="0" fillId="4" borderId="76" xfId="0" applyFont="1" applyFill="1" applyBorder="1" applyAlignment="1"/>
    <xf numFmtId="0" fontId="0" fillId="4" borderId="76" xfId="0" applyFont="1" applyFill="1" applyBorder="1" applyAlignment="1">
      <alignment vertical="center"/>
    </xf>
    <xf numFmtId="0" fontId="0" fillId="4" borderId="77" xfId="0" applyFont="1" applyFill="1" applyBorder="1" applyAlignment="1">
      <alignment vertical="center"/>
    </xf>
    <xf numFmtId="38" fontId="47" fillId="23" borderId="29" xfId="0" applyNumberFormat="1" applyFont="1" applyFill="1" applyBorder="1" applyAlignment="1"/>
    <xf numFmtId="0" fontId="0" fillId="37" borderId="30" xfId="0" applyFont="1" applyFill="1" applyBorder="1" applyAlignment="1">
      <alignment horizontal="center" vertical="center"/>
    </xf>
    <xf numFmtId="0" fontId="0" fillId="16" borderId="0" xfId="0" applyFont="1" applyFill="1" applyBorder="1" applyAlignment="1"/>
    <xf numFmtId="178" fontId="0" fillId="35" borderId="10" xfId="0" applyNumberFormat="1" applyFont="1" applyFill="1" applyBorder="1" applyAlignment="1">
      <alignment horizontal="right" vertical="center" shrinkToFit="1"/>
    </xf>
    <xf numFmtId="0" fontId="0" fillId="35" borderId="10" xfId="0" applyFont="1" applyFill="1" applyBorder="1" applyAlignment="1">
      <alignment shrinkToFit="1"/>
    </xf>
    <xf numFmtId="0" fontId="0" fillId="35" borderId="11" xfId="0" applyFont="1" applyFill="1" applyBorder="1" applyAlignment="1">
      <alignment shrinkToFit="1"/>
    </xf>
    <xf numFmtId="0" fontId="0" fillId="4" borderId="0" xfId="0" applyFont="1" applyFill="1" applyBorder="1" applyAlignment="1">
      <alignment horizontal="righ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protection locked="0"/>
    </xf>
    <xf numFmtId="177" fontId="0" fillId="4" borderId="0" xfId="0" applyNumberFormat="1" applyFont="1" applyFill="1" applyBorder="1" applyAlignment="1">
      <alignment vertical="center"/>
    </xf>
    <xf numFmtId="177" fontId="0" fillId="4" borderId="0" xfId="0" applyNumberFormat="1" applyFont="1" applyFill="1" applyAlignment="1">
      <alignment vertical="center"/>
    </xf>
    <xf numFmtId="3" fontId="56" fillId="4" borderId="0" xfId="0" applyNumberFormat="1" applyFont="1" applyFill="1" applyBorder="1" applyAlignment="1">
      <alignment horizontal="right" vertical="center"/>
    </xf>
    <xf numFmtId="0" fontId="0" fillId="39" borderId="32" xfId="0" applyFont="1" applyFill="1" applyBorder="1" applyAlignment="1">
      <alignment horizontal="center" vertical="center"/>
    </xf>
    <xf numFmtId="0" fontId="0" fillId="39" borderId="31" xfId="0" applyFont="1" applyFill="1" applyBorder="1" applyAlignment="1">
      <alignment horizontal="center" vertical="center"/>
    </xf>
    <xf numFmtId="0" fontId="0" fillId="4" borderId="33" xfId="0" applyFont="1" applyFill="1" applyBorder="1" applyAlignment="1">
      <alignment horizontal="center"/>
    </xf>
    <xf numFmtId="0" fontId="0" fillId="4" borderId="34" xfId="0" applyFont="1" applyFill="1" applyBorder="1" applyAlignment="1">
      <alignment horizontal="center"/>
    </xf>
    <xf numFmtId="0" fontId="0" fillId="40" borderId="32" xfId="0" applyFont="1" applyFill="1" applyBorder="1" applyAlignment="1">
      <alignment horizontal="center" vertical="center"/>
    </xf>
    <xf numFmtId="0" fontId="0" fillId="40" borderId="31" xfId="0" applyFont="1" applyFill="1" applyBorder="1" applyAlignment="1">
      <alignment horizontal="center" vertical="center"/>
    </xf>
    <xf numFmtId="0" fontId="0" fillId="40" borderId="32" xfId="0" applyFont="1" applyFill="1" applyBorder="1" applyAlignment="1">
      <alignment horizontal="center" vertical="center" wrapText="1"/>
    </xf>
    <xf numFmtId="0" fontId="0" fillId="40" borderId="31"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4" xfId="0" applyFont="1" applyFill="1" applyBorder="1" applyAlignment="1">
      <alignment horizontal="center"/>
    </xf>
    <xf numFmtId="0" fontId="0" fillId="4" borderId="9" xfId="0" applyFont="1" applyFill="1" applyBorder="1" applyAlignment="1">
      <alignment horizontal="center"/>
    </xf>
    <xf numFmtId="0" fontId="0" fillId="38" borderId="35" xfId="0" applyFont="1" applyFill="1" applyBorder="1" applyAlignment="1" applyProtection="1">
      <alignment horizontal="center"/>
      <protection locked="0"/>
    </xf>
    <xf numFmtId="0" fontId="0" fillId="38" borderId="15" xfId="0" applyFont="1" applyFill="1" applyBorder="1" applyAlignment="1" applyProtection="1">
      <alignment horizontal="center"/>
      <protection locked="0"/>
    </xf>
    <xf numFmtId="0" fontId="0" fillId="38" borderId="36" xfId="0" applyFont="1" applyFill="1" applyBorder="1" applyAlignment="1" applyProtection="1">
      <alignment horizontal="center"/>
      <protection locked="0"/>
    </xf>
    <xf numFmtId="0" fontId="0" fillId="38" borderId="37" xfId="0" applyFont="1" applyFill="1" applyBorder="1" applyAlignment="1" applyProtection="1">
      <alignment horizontal="center"/>
      <protection locked="0"/>
    </xf>
    <xf numFmtId="0" fontId="0" fillId="4" borderId="29" xfId="0" applyFont="1" applyFill="1" applyBorder="1" applyAlignment="1">
      <alignment horizontal="distributed" vertical="center"/>
    </xf>
    <xf numFmtId="180" fontId="0" fillId="4" borderId="29" xfId="0" applyNumberFormat="1" applyFont="1" applyFill="1" applyBorder="1" applyAlignment="1">
      <alignment horizontal="center" vertical="center"/>
    </xf>
    <xf numFmtId="176" fontId="0" fillId="4" borderId="29" xfId="0" applyNumberFormat="1"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6" fillId="4" borderId="4" xfId="0" applyFont="1" applyFill="1" applyBorder="1" applyAlignment="1">
      <alignment horizontal="left" vertical="center" wrapText="1"/>
    </xf>
    <xf numFmtId="0" fontId="46" fillId="4" borderId="5" xfId="0" applyFont="1" applyFill="1" applyBorder="1" applyAlignment="1">
      <alignment horizontal="left" vertical="center" wrapText="1"/>
    </xf>
    <xf numFmtId="0" fontId="46" fillId="4" borderId="6" xfId="0" applyFont="1" applyFill="1" applyBorder="1" applyAlignment="1">
      <alignment horizontal="left" vertical="center" wrapText="1"/>
    </xf>
    <xf numFmtId="0" fontId="46" fillId="4" borderId="7" xfId="0" applyFont="1" applyFill="1" applyBorder="1" applyAlignment="1">
      <alignment horizontal="left" vertical="center" wrapText="1"/>
    </xf>
    <xf numFmtId="0" fontId="46" fillId="4" borderId="0" xfId="0" applyFont="1" applyFill="1" applyBorder="1" applyAlignment="1">
      <alignment horizontal="left" vertical="center" wrapText="1"/>
    </xf>
    <xf numFmtId="0" fontId="46" fillId="4" borderId="8" xfId="0" applyFont="1" applyFill="1" applyBorder="1" applyAlignment="1">
      <alignment horizontal="left" vertical="center" wrapText="1"/>
    </xf>
    <xf numFmtId="0" fontId="50" fillId="4" borderId="29" xfId="0" applyFont="1" applyFill="1" applyBorder="1" applyAlignment="1">
      <alignment horizontal="center" vertical="center" wrapText="1" shrinkToFit="1"/>
    </xf>
    <xf numFmtId="0" fontId="0" fillId="4" borderId="31" xfId="0" applyFont="1" applyFill="1" applyBorder="1" applyAlignment="1">
      <alignment horizontal="center" vertical="center"/>
    </xf>
    <xf numFmtId="0" fontId="0" fillId="23" borderId="29" xfId="0" applyFont="1" applyFill="1" applyBorder="1" applyAlignment="1">
      <alignment horizontal="center" vertical="center"/>
    </xf>
    <xf numFmtId="0" fontId="60" fillId="0" borderId="29" xfId="0" applyFont="1" applyBorder="1" applyAlignment="1">
      <alignment horizontal="distributed" vertical="center"/>
    </xf>
    <xf numFmtId="176" fontId="0" fillId="4" borderId="38" xfId="0" applyNumberFormat="1" applyFont="1" applyFill="1" applyBorder="1" applyAlignment="1">
      <alignment horizontal="center" vertical="center"/>
    </xf>
    <xf numFmtId="3" fontId="0" fillId="5" borderId="39" xfId="0" applyNumberFormat="1" applyFont="1" applyFill="1" applyBorder="1" applyAlignment="1" applyProtection="1">
      <alignment horizontal="right" vertical="center"/>
      <protection locked="0"/>
    </xf>
    <xf numFmtId="3" fontId="0" fillId="5" borderId="40" xfId="0" applyNumberFormat="1" applyFont="1" applyFill="1" applyBorder="1" applyAlignment="1" applyProtection="1">
      <alignment horizontal="right" vertical="center"/>
      <protection locked="0"/>
    </xf>
    <xf numFmtId="3" fontId="0" fillId="5" borderId="2" xfId="0" applyNumberFormat="1" applyFont="1" applyFill="1" applyBorder="1" applyAlignment="1" applyProtection="1">
      <alignment horizontal="right" vertical="center"/>
      <protection locked="0"/>
    </xf>
    <xf numFmtId="0" fontId="0" fillId="4" borderId="0" xfId="0" applyFont="1" applyFill="1" applyBorder="1" applyAlignment="1">
      <alignment horizontal="left" vertical="top" wrapText="1"/>
    </xf>
    <xf numFmtId="0" fontId="0" fillId="4" borderId="76" xfId="0" applyFont="1" applyFill="1" applyBorder="1" applyAlignment="1">
      <alignment horizontal="left" vertical="top" wrapText="1"/>
    </xf>
    <xf numFmtId="3" fontId="0" fillId="37" borderId="25" xfId="0" applyNumberFormat="1" applyFont="1" applyFill="1" applyBorder="1" applyAlignment="1" applyProtection="1">
      <alignment horizontal="right" vertical="center"/>
      <protection locked="0"/>
    </xf>
    <xf numFmtId="3" fontId="0" fillId="37" borderId="26" xfId="0" applyNumberFormat="1" applyFont="1" applyFill="1" applyBorder="1" applyAlignment="1" applyProtection="1">
      <alignment horizontal="right" vertical="center"/>
      <protection locked="0"/>
    </xf>
    <xf numFmtId="3" fontId="52" fillId="4" borderId="41" xfId="0" applyNumberFormat="1" applyFont="1" applyFill="1" applyBorder="1" applyAlignment="1">
      <alignment horizontal="right" vertical="center"/>
    </xf>
    <xf numFmtId="3" fontId="52" fillId="4" borderId="42" xfId="0" applyNumberFormat="1" applyFont="1" applyFill="1" applyBorder="1" applyAlignment="1">
      <alignment horizontal="right" vertical="center"/>
    </xf>
    <xf numFmtId="0" fontId="0" fillId="4" borderId="0" xfId="0" applyFont="1" applyFill="1" applyBorder="1" applyAlignment="1">
      <alignment horizontal="right" vertical="center"/>
    </xf>
    <xf numFmtId="0" fontId="50" fillId="4" borderId="0" xfId="0" applyFont="1" applyFill="1" applyAlignment="1">
      <alignment horizontal="right" vertical="center"/>
    </xf>
    <xf numFmtId="0" fontId="61" fillId="40" borderId="35" xfId="0" applyFont="1" applyFill="1" applyBorder="1" applyAlignment="1">
      <alignment horizontal="center" vertical="center" readingOrder="1"/>
    </xf>
    <xf numFmtId="0" fontId="61" fillId="40" borderId="39" xfId="0" applyFont="1" applyFill="1" applyBorder="1" applyAlignment="1">
      <alignment horizontal="center" vertical="center" readingOrder="1"/>
    </xf>
    <xf numFmtId="0" fontId="61" fillId="40" borderId="43" xfId="0" applyFont="1" applyFill="1" applyBorder="1" applyAlignment="1">
      <alignment horizontal="center" vertical="center" readingOrder="1"/>
    </xf>
    <xf numFmtId="0" fontId="61" fillId="40" borderId="0" xfId="0" applyFont="1" applyFill="1" applyBorder="1" applyAlignment="1">
      <alignment horizontal="center" vertical="center" readingOrder="1"/>
    </xf>
    <xf numFmtId="0" fontId="61" fillId="40" borderId="13" xfId="0" applyFont="1" applyFill="1" applyBorder="1" applyAlignment="1">
      <alignment horizontal="center" vertical="center" readingOrder="1"/>
    </xf>
    <xf numFmtId="0" fontId="61" fillId="40" borderId="24" xfId="0" applyFont="1" applyFill="1" applyBorder="1" applyAlignment="1">
      <alignment horizontal="center" vertical="center" readingOrder="1"/>
    </xf>
    <xf numFmtId="0" fontId="61" fillId="40" borderId="44" xfId="0" applyFont="1" applyFill="1" applyBorder="1" applyAlignment="1">
      <alignment horizontal="center" vertical="center" readingOrder="1"/>
    </xf>
    <xf numFmtId="0" fontId="61" fillId="40" borderId="45" xfId="0" applyFont="1" applyFill="1" applyBorder="1" applyAlignment="1">
      <alignment horizontal="center" vertical="center" readingOrder="1"/>
    </xf>
    <xf numFmtId="0" fontId="0" fillId="4" borderId="1" xfId="0" applyFont="1" applyFill="1" applyBorder="1" applyAlignment="1">
      <alignment horizontal="center" vertical="center"/>
    </xf>
    <xf numFmtId="0" fontId="0" fillId="4" borderId="46" xfId="0" quotePrefix="1" applyNumberFormat="1" applyFont="1" applyFill="1" applyBorder="1" applyAlignment="1">
      <alignment horizontal="center" vertical="center"/>
    </xf>
    <xf numFmtId="0" fontId="0" fillId="4" borderId="47" xfId="0" quotePrefix="1" applyNumberFormat="1" applyFont="1" applyFill="1" applyBorder="1" applyAlignment="1">
      <alignment horizontal="center" vertical="center"/>
    </xf>
    <xf numFmtId="0" fontId="62" fillId="0" borderId="48" xfId="0" applyFont="1" applyBorder="1" applyAlignment="1">
      <alignment horizontal="left" vertical="top" readingOrder="1"/>
    </xf>
    <xf numFmtId="0" fontId="62" fillId="0" borderId="49" xfId="0" applyFont="1" applyBorder="1" applyAlignment="1">
      <alignment horizontal="left" vertical="top" readingOrder="1"/>
    </xf>
    <xf numFmtId="0" fontId="62" fillId="0" borderId="50" xfId="0" applyFont="1" applyBorder="1" applyAlignment="1">
      <alignment horizontal="left" vertical="top" readingOrder="1"/>
    </xf>
    <xf numFmtId="0" fontId="62" fillId="0" borderId="51" xfId="0" applyFont="1" applyBorder="1" applyAlignment="1">
      <alignment horizontal="left" vertical="top" readingOrder="1"/>
    </xf>
    <xf numFmtId="0" fontId="62" fillId="0" borderId="52" xfId="0" applyFont="1" applyBorder="1" applyAlignment="1">
      <alignment horizontal="left" vertical="top" readingOrder="1"/>
    </xf>
    <xf numFmtId="0" fontId="62" fillId="0" borderId="53" xfId="0" applyFont="1" applyBorder="1" applyAlignment="1">
      <alignment horizontal="left" vertical="top" readingOrder="1"/>
    </xf>
    <xf numFmtId="0" fontId="61" fillId="0" borderId="13" xfId="0" applyFont="1" applyBorder="1" applyAlignment="1">
      <alignment horizontal="center" vertical="center" readingOrder="1"/>
    </xf>
    <xf numFmtId="0" fontId="61" fillId="0" borderId="54" xfId="0" applyFont="1" applyBorder="1" applyAlignment="1">
      <alignment horizontal="center" vertical="center" readingOrder="1"/>
    </xf>
    <xf numFmtId="0" fontId="61" fillId="0" borderId="44" xfId="0" applyFont="1" applyBorder="1" applyAlignment="1">
      <alignment horizontal="center" vertical="center" readingOrder="1"/>
    </xf>
    <xf numFmtId="0" fontId="61" fillId="0" borderId="18" xfId="0" applyFont="1" applyBorder="1" applyAlignment="1">
      <alignment horizontal="center" vertical="center" readingOrder="1"/>
    </xf>
    <xf numFmtId="0" fontId="0" fillId="4" borderId="40" xfId="0" quotePrefix="1" applyNumberFormat="1" applyFont="1" applyFill="1" applyBorder="1" applyAlignment="1">
      <alignment horizontal="center" vertical="center"/>
    </xf>
    <xf numFmtId="0" fontId="67" fillId="0" borderId="48" xfId="0" applyFont="1" applyBorder="1" applyAlignment="1">
      <alignment horizontal="left" vertical="top" wrapText="1" readingOrder="1"/>
    </xf>
    <xf numFmtId="0" fontId="62" fillId="0" borderId="49" xfId="0" applyFont="1" applyBorder="1" applyAlignment="1">
      <alignment horizontal="left" vertical="top" wrapText="1" readingOrder="1"/>
    </xf>
    <xf numFmtId="0" fontId="62" fillId="0" borderId="50" xfId="0" applyFont="1" applyBorder="1" applyAlignment="1">
      <alignment horizontal="left" vertical="top" wrapText="1" readingOrder="1"/>
    </xf>
    <xf numFmtId="0" fontId="62" fillId="0" borderId="55" xfId="0" applyFont="1" applyBorder="1" applyAlignment="1">
      <alignment horizontal="left" vertical="top" wrapText="1" readingOrder="1"/>
    </xf>
    <xf numFmtId="0" fontId="62" fillId="0" borderId="29" xfId="0" applyFont="1" applyBorder="1" applyAlignment="1">
      <alignment horizontal="left" vertical="top" wrapText="1" readingOrder="1"/>
    </xf>
    <xf numFmtId="0" fontId="62" fillId="0" borderId="56" xfId="0" applyFont="1" applyBorder="1" applyAlignment="1">
      <alignment horizontal="left" vertical="top" wrapText="1" readingOrder="1"/>
    </xf>
    <xf numFmtId="0" fontId="62" fillId="0" borderId="51" xfId="0" applyFont="1" applyBorder="1" applyAlignment="1">
      <alignment horizontal="left" vertical="top" wrapText="1" readingOrder="1"/>
    </xf>
    <xf numFmtId="0" fontId="62" fillId="0" borderId="52" xfId="0" applyFont="1" applyBorder="1" applyAlignment="1">
      <alignment horizontal="left" vertical="top" wrapText="1" readingOrder="1"/>
    </xf>
    <xf numFmtId="0" fontId="62" fillId="0" borderId="53" xfId="0" applyFont="1" applyBorder="1" applyAlignment="1">
      <alignment horizontal="left" vertical="top" wrapText="1" readingOrder="1"/>
    </xf>
    <xf numFmtId="0" fontId="61" fillId="0" borderId="14" xfId="0" applyFont="1" applyBorder="1" applyAlignment="1">
      <alignment horizontal="center" vertical="center" readingOrder="1"/>
    </xf>
    <xf numFmtId="0" fontId="61" fillId="0" borderId="16" xfId="0" applyFont="1" applyBorder="1" applyAlignment="1">
      <alignment horizontal="center" vertical="center" readingOrder="1"/>
    </xf>
    <xf numFmtId="0" fontId="0" fillId="4" borderId="57" xfId="0" quotePrefix="1" applyNumberFormat="1" applyFont="1" applyFill="1" applyBorder="1" applyAlignment="1">
      <alignment horizontal="center" vertical="center"/>
    </xf>
    <xf numFmtId="0" fontId="67" fillId="0" borderId="58" xfId="0" applyFont="1" applyBorder="1" applyAlignment="1">
      <alignment horizontal="left" vertical="top" wrapText="1" readingOrder="1"/>
    </xf>
    <xf numFmtId="0" fontId="62" fillId="0" borderId="31" xfId="0" applyFont="1" applyBorder="1" applyAlignment="1">
      <alignment horizontal="left" vertical="top" wrapText="1" readingOrder="1"/>
    </xf>
    <xf numFmtId="0" fontId="62" fillId="0" borderId="59" xfId="0" applyFont="1" applyBorder="1" applyAlignment="1">
      <alignment horizontal="left" vertical="top" wrapText="1" readingOrder="1"/>
    </xf>
    <xf numFmtId="0" fontId="61" fillId="0" borderId="60" xfId="0" applyFont="1" applyBorder="1" applyAlignment="1">
      <alignment horizontal="center" vertical="center" readingOrder="1"/>
    </xf>
    <xf numFmtId="0" fontId="61" fillId="0" borderId="61" xfId="0" applyFont="1" applyBorder="1" applyAlignment="1">
      <alignment horizontal="center" vertical="center" readingOrder="1"/>
    </xf>
    <xf numFmtId="0" fontId="42" fillId="35" borderId="7" xfId="0" applyFont="1" applyFill="1" applyBorder="1" applyAlignment="1">
      <alignment horizontal="left" vertical="top"/>
    </xf>
    <xf numFmtId="0" fontId="42" fillId="35" borderId="0" xfId="0" applyFont="1" applyFill="1" applyBorder="1" applyAlignment="1">
      <alignment horizontal="left" vertical="top"/>
    </xf>
    <xf numFmtId="0" fontId="42" fillId="35" borderId="9" xfId="0" applyFont="1" applyFill="1" applyBorder="1" applyAlignment="1">
      <alignment horizontal="left" vertical="top"/>
    </xf>
    <xf numFmtId="0" fontId="42" fillId="35" borderId="10" xfId="0" applyFont="1" applyFill="1" applyBorder="1" applyAlignment="1">
      <alignment horizontal="left" vertical="top"/>
    </xf>
    <xf numFmtId="0" fontId="63" fillId="0" borderId="78" xfId="0" applyFont="1" applyBorder="1" applyAlignment="1">
      <alignment horizontal="left" vertical="top" wrapText="1"/>
    </xf>
    <xf numFmtId="0" fontId="63" fillId="0" borderId="0" xfId="0" applyFont="1" applyBorder="1" applyAlignment="1">
      <alignment horizontal="left" vertical="top"/>
    </xf>
    <xf numFmtId="0" fontId="63" fillId="0" borderId="76" xfId="0" applyFont="1" applyBorder="1" applyAlignment="1">
      <alignment horizontal="left" vertical="top"/>
    </xf>
    <xf numFmtId="0" fontId="63" fillId="0" borderId="78" xfId="0" applyFont="1" applyBorder="1" applyAlignment="1">
      <alignment horizontal="left" vertical="top"/>
    </xf>
    <xf numFmtId="0" fontId="63" fillId="0" borderId="79" xfId="0" applyFont="1" applyBorder="1" applyAlignment="1">
      <alignment horizontal="left" vertical="top"/>
    </xf>
    <xf numFmtId="0" fontId="63" fillId="0" borderId="75" xfId="0" applyFont="1" applyBorder="1" applyAlignment="1">
      <alignment horizontal="left" vertical="top"/>
    </xf>
    <xf numFmtId="0" fontId="63" fillId="0" borderId="80" xfId="0" applyFont="1" applyBorder="1" applyAlignment="1">
      <alignment horizontal="left" vertical="top"/>
    </xf>
    <xf numFmtId="0" fontId="64" fillId="4" borderId="32" xfId="0" applyFont="1" applyFill="1" applyBorder="1" applyAlignment="1">
      <alignment horizontal="center"/>
    </xf>
    <xf numFmtId="0" fontId="0" fillId="4" borderId="3" xfId="0"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19"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6" xfId="0" applyFont="1" applyFill="1" applyBorder="1" applyAlignment="1">
      <alignment horizontal="center" vertical="center" wrapText="1"/>
    </xf>
    <xf numFmtId="3" fontId="0" fillId="5" borderId="39" xfId="0" applyNumberFormat="1" applyFont="1" applyFill="1" applyBorder="1" applyAlignment="1">
      <alignment horizontal="right" vertical="center"/>
    </xf>
    <xf numFmtId="3" fontId="0" fillId="5" borderId="2" xfId="0" applyNumberFormat="1" applyFont="1" applyFill="1" applyBorder="1" applyAlignment="1">
      <alignment horizontal="right" vertical="center"/>
    </xf>
    <xf numFmtId="3" fontId="0" fillId="5" borderId="0" xfId="0" applyNumberFormat="1" applyFont="1" applyFill="1" applyBorder="1" applyAlignment="1">
      <alignment horizontal="right" vertical="center"/>
    </xf>
    <xf numFmtId="3" fontId="0" fillId="5" borderId="62" xfId="0" applyNumberFormat="1" applyFont="1" applyFill="1" applyBorder="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253845</xdr:colOff>
      <xdr:row>53</xdr:row>
      <xdr:rowOff>156359</xdr:rowOff>
    </xdr:from>
    <xdr:to>
      <xdr:col>28</xdr:col>
      <xdr:colOff>435629</xdr:colOff>
      <xdr:row>58</xdr:row>
      <xdr:rowOff>89646</xdr:rowOff>
    </xdr:to>
    <xdr:sp macro="" textlink="" fLocksText="0">
      <xdr:nvSpPr>
        <xdr:cNvPr id="2" name="角丸四角形 2">
          <a:extLst>
            <a:ext uri="{FF2B5EF4-FFF2-40B4-BE49-F238E27FC236}">
              <a16:creationId xmlns:a16="http://schemas.microsoft.com/office/drawing/2014/main" id="{00000000-0008-0000-0000-000002000000}"/>
            </a:ext>
          </a:extLst>
        </xdr:cNvPr>
        <xdr:cNvSpPr/>
      </xdr:nvSpPr>
      <xdr:spPr>
        <a:xfrm>
          <a:off x="11836245" y="12938909"/>
          <a:ext cx="7382684" cy="1123912"/>
        </a:xfrm>
        <a:prstGeom prst="roundRect">
          <a:avLst>
            <a:gd name="adj" fmla="val 6430"/>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1500"/>
            </a:lnSpc>
          </a:pPr>
          <a:r>
            <a:rPr lang="en-US" altLang="ja-JP" sz="1600" b="1">
              <a:solidFill>
                <a:srgbClr val="000000"/>
              </a:solidFill>
              <a:latin typeface="MS UI Gothic" panose="020B0600070205080204" pitchFamily="50" charset="-128"/>
              <a:ea typeface="MS UI Gothic" panose="020B0600070205080204" pitchFamily="50" charset="-128"/>
            </a:rPr>
            <a:t>   【</a:t>
          </a:r>
          <a:r>
            <a:rPr lang="ja-JP" altLang="en-US" sz="1600" b="1">
              <a:solidFill>
                <a:srgbClr val="000000"/>
              </a:solidFill>
              <a:latin typeface="MS UI Gothic" panose="020B0600070205080204" pitchFamily="50" charset="-128"/>
              <a:ea typeface="MS UI Gothic" panose="020B0600070205080204" pitchFamily="50" charset="-128"/>
            </a:rPr>
            <a:t>お問合せ先</a:t>
          </a:r>
          <a:r>
            <a:rPr lang="en-US" altLang="ja-JP" sz="1600" b="1">
              <a:solidFill>
                <a:srgbClr val="000000"/>
              </a:solidFill>
              <a:latin typeface="MS UI Gothic" panose="020B0600070205080204" pitchFamily="50" charset="-128"/>
              <a:ea typeface="MS UI Gothic" panose="020B0600070205080204" pitchFamily="50" charset="-128"/>
            </a:rPr>
            <a:t>】</a:t>
          </a:r>
          <a:r>
            <a:rPr lang="ja-JP" altLang="en-US" sz="1600" b="1">
              <a:solidFill>
                <a:srgbClr val="000000"/>
              </a:solidFill>
              <a:latin typeface="MS UI Gothic" panose="020B0600070205080204" pitchFamily="50" charset="-128"/>
              <a:ea typeface="MS UI Gothic" panose="020B0600070205080204" pitchFamily="50" charset="-128"/>
            </a:rPr>
            <a:t>   新発田市　保険年金課　国保賦課係</a:t>
          </a:r>
          <a:endParaRPr lang="en-US" altLang="ja-JP" sz="1600" b="1">
            <a:solidFill>
              <a:srgbClr val="000000"/>
            </a:solidFill>
            <a:latin typeface="MS UI Gothic" panose="020B0600070205080204" pitchFamily="50" charset="-128"/>
            <a:ea typeface="MS UI Gothic" panose="020B0600070205080204" pitchFamily="50" charset="-128"/>
          </a:endParaRPr>
        </a:p>
        <a:p>
          <a:pPr algn="ctr">
            <a:lnSpc>
              <a:spcPts val="1500"/>
            </a:lnSpc>
          </a:pPr>
          <a:endParaRPr lang="en-US" altLang="ja-JP" sz="1600" b="1">
            <a:solidFill>
              <a:srgbClr val="000000"/>
            </a:solidFill>
            <a:latin typeface="MS UI Gothic" panose="020B0600070205080204" pitchFamily="50" charset="-128"/>
            <a:ea typeface="MS UI Gothic" panose="020B0600070205080204" pitchFamily="50" charset="-128"/>
          </a:endParaRPr>
        </a:p>
        <a:p>
          <a:pPr algn="ctr">
            <a:lnSpc>
              <a:spcPts val="1400"/>
            </a:lnSpc>
          </a:pPr>
          <a:r>
            <a:rPr lang="ja-JP" altLang="en-US" sz="1600">
              <a:solidFill>
                <a:srgbClr val="000000"/>
              </a:solidFill>
              <a:latin typeface="MS UI Gothic" panose="020B0600070205080204" pitchFamily="50" charset="-128"/>
              <a:ea typeface="MS UI Gothic" panose="020B0600070205080204" pitchFamily="50" charset="-128"/>
            </a:rPr>
            <a:t>     電話　０２５４</a:t>
          </a:r>
          <a:r>
            <a:rPr lang="en-US" altLang="ja-JP" sz="1600">
              <a:solidFill>
                <a:srgbClr val="000000"/>
              </a:solidFill>
              <a:latin typeface="MS UI Gothic" panose="020B0600070205080204" pitchFamily="50" charset="-128"/>
              <a:ea typeface="MS UI Gothic" panose="020B0600070205080204" pitchFamily="50" charset="-128"/>
            </a:rPr>
            <a:t>-</a:t>
          </a:r>
          <a:r>
            <a:rPr lang="ja-JP" altLang="en-US" sz="1600">
              <a:solidFill>
                <a:srgbClr val="000000"/>
              </a:solidFill>
              <a:latin typeface="MS UI Gothic" panose="020B0600070205080204" pitchFamily="50" charset="-128"/>
              <a:ea typeface="MS UI Gothic" panose="020B0600070205080204" pitchFamily="50" charset="-128"/>
            </a:rPr>
            <a:t>２８</a:t>
          </a:r>
          <a:r>
            <a:rPr lang="en-US" altLang="ja-JP" sz="1600">
              <a:solidFill>
                <a:srgbClr val="000000"/>
              </a:solidFill>
              <a:latin typeface="MS UI Gothic" panose="020B0600070205080204" pitchFamily="50" charset="-128"/>
              <a:ea typeface="MS UI Gothic" panose="020B0600070205080204" pitchFamily="50" charset="-128"/>
            </a:rPr>
            <a:t>-</a:t>
          </a:r>
          <a:r>
            <a:rPr lang="ja-JP" altLang="en-US" sz="1600">
              <a:solidFill>
                <a:srgbClr val="000000"/>
              </a:solidFill>
              <a:latin typeface="MS UI Gothic" panose="020B0600070205080204" pitchFamily="50" charset="-128"/>
              <a:ea typeface="MS UI Gothic" panose="020B0600070205080204" pitchFamily="50" charset="-128"/>
            </a:rPr>
            <a:t>９３１０</a:t>
          </a:r>
          <a:endParaRPr lang="en-US" altLang="ja-JP" sz="1600">
            <a:solidFill>
              <a:srgbClr val="000000"/>
            </a:solidFill>
            <a:latin typeface="MS UI Gothic" panose="020B0600070205080204" pitchFamily="50" charset="-128"/>
            <a:ea typeface="MS UI Gothic" panose="020B0600070205080204" pitchFamily="50" charset="-128"/>
          </a:endParaRPr>
        </a:p>
      </xdr:txBody>
    </xdr:sp>
    <xdr:clientData/>
  </xdr:twoCellAnchor>
  <xdr:twoCellAnchor>
    <xdr:from>
      <xdr:col>6</xdr:col>
      <xdr:colOff>495300</xdr:colOff>
      <xdr:row>19</xdr:row>
      <xdr:rowOff>28575</xdr:rowOff>
    </xdr:from>
    <xdr:to>
      <xdr:col>17</xdr:col>
      <xdr:colOff>676275</xdr:colOff>
      <xdr:row>26</xdr:row>
      <xdr:rowOff>47625</xdr:rowOff>
    </xdr:to>
    <xdr:grpSp>
      <xdr:nvGrpSpPr>
        <xdr:cNvPr id="21639" name="グループ化 26">
          <a:extLst>
            <a:ext uri="{FF2B5EF4-FFF2-40B4-BE49-F238E27FC236}">
              <a16:creationId xmlns:a16="http://schemas.microsoft.com/office/drawing/2014/main" id="{00000000-0008-0000-0000-000087540000}"/>
            </a:ext>
          </a:extLst>
        </xdr:cNvPr>
        <xdr:cNvGrpSpPr>
          <a:grpSpLocks/>
        </xdr:cNvGrpSpPr>
      </xdr:nvGrpSpPr>
      <xdr:grpSpPr bwMode="auto">
        <a:xfrm>
          <a:off x="3948113" y="4719638"/>
          <a:ext cx="8312943" cy="1685925"/>
          <a:chOff x="6768353" y="3127907"/>
          <a:chExt cx="1653693" cy="2035449"/>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768353" y="3127907"/>
            <a:ext cx="1551285" cy="22999"/>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8327224" y="5140357"/>
            <a:ext cx="94822" cy="115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8315846" y="3196905"/>
            <a:ext cx="1896" cy="1966451"/>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122464</xdr:colOff>
      <xdr:row>19</xdr:row>
      <xdr:rowOff>8504</xdr:rowOff>
    </xdr:from>
    <xdr:to>
      <xdr:col>16</xdr:col>
      <xdr:colOff>272143</xdr:colOff>
      <xdr:row>27</xdr:row>
      <xdr:rowOff>23812</xdr:rowOff>
    </xdr:to>
    <xdr:sp macro="" textlink="">
      <xdr:nvSpPr>
        <xdr:cNvPr id="7" name="四角形吹き出し 7">
          <a:extLst>
            <a:ext uri="{FF2B5EF4-FFF2-40B4-BE49-F238E27FC236}">
              <a16:creationId xmlns:a16="http://schemas.microsoft.com/office/drawing/2014/main" id="{00000000-0008-0000-0000-000007000000}"/>
            </a:ext>
          </a:extLst>
        </xdr:cNvPr>
        <xdr:cNvSpPr/>
      </xdr:nvSpPr>
      <xdr:spPr>
        <a:xfrm>
          <a:off x="8802120" y="4699567"/>
          <a:ext cx="2364242" cy="1920308"/>
        </a:xfrm>
        <a:prstGeom prst="wedgeRectCallout">
          <a:avLst>
            <a:gd name="adj1" fmla="val 22725"/>
            <a:gd name="adj2" fmla="val -8251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ysClr val="windowText" lastClr="000000"/>
              </a:solidFill>
            </a:rPr>
            <a:t>この金額は、各被保険者の１人あたりの目安の金額です。保険税は世帯主課税であり分割することはできません。</a:t>
          </a:r>
          <a:endParaRPr kumimoji="1" lang="en-US" altLang="ja-JP" sz="1200">
            <a:solidFill>
              <a:sysClr val="windowText" lastClr="000000"/>
            </a:solidFill>
          </a:endParaRPr>
        </a:p>
        <a:p>
          <a:pPr algn="l">
            <a:lnSpc>
              <a:spcPts val="1300"/>
            </a:lnSpc>
          </a:pPr>
          <a:r>
            <a:rPr kumimoji="1" lang="ja-JP" altLang="en-US" sz="1200">
              <a:solidFill>
                <a:sysClr val="windowText" lastClr="000000"/>
              </a:solidFill>
            </a:rPr>
            <a:t>それぞれの割合で案分しているため合計額が合わない場合もあります</a:t>
          </a:r>
          <a:r>
            <a:rPr kumimoji="1" lang="ja-JP" altLang="en-US" sz="1100">
              <a:solidFill>
                <a:sysClr val="windowText" lastClr="000000"/>
              </a:solidFill>
            </a:rPr>
            <a:t>。</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400"/>
            </a:lnSpc>
          </a:pPr>
          <a:r>
            <a:rPr kumimoji="1" lang="ja-JP" altLang="en-US" sz="1400" u="sng">
              <a:solidFill>
                <a:sysClr val="windowText" lastClr="000000"/>
              </a:solidFill>
            </a:rPr>
            <a:t>あくまで参考になりますので、ご了承ください。</a:t>
          </a:r>
        </a:p>
      </xdr:txBody>
    </xdr:sp>
    <xdr:clientData/>
  </xdr:twoCellAnchor>
  <xdr:twoCellAnchor>
    <xdr:from>
      <xdr:col>14</xdr:col>
      <xdr:colOff>407494</xdr:colOff>
      <xdr:row>1</xdr:row>
      <xdr:rowOff>122144</xdr:rowOff>
    </xdr:from>
    <xdr:to>
      <xdr:col>17</xdr:col>
      <xdr:colOff>561975</xdr:colOff>
      <xdr:row>7</xdr:row>
      <xdr:rowOff>0</xdr:rowOff>
    </xdr:to>
    <xdr:sp macro="" textlink="">
      <xdr:nvSpPr>
        <xdr:cNvPr id="8" name="四角形吹き出し 8">
          <a:extLst>
            <a:ext uri="{FF2B5EF4-FFF2-40B4-BE49-F238E27FC236}">
              <a16:creationId xmlns:a16="http://schemas.microsoft.com/office/drawing/2014/main" id="{00000000-0008-0000-0000-000008000000}"/>
            </a:ext>
          </a:extLst>
        </xdr:cNvPr>
        <xdr:cNvSpPr/>
      </xdr:nvSpPr>
      <xdr:spPr>
        <a:xfrm>
          <a:off x="9751519" y="522194"/>
          <a:ext cx="2392856" cy="1306606"/>
        </a:xfrm>
        <a:prstGeom prst="wedgeRectCallout">
          <a:avLst>
            <a:gd name="adj1" fmla="val -66499"/>
            <a:gd name="adj2" fmla="val 2787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ysClr val="windowText" lastClr="000000"/>
              </a:solidFill>
            </a:rPr>
            <a:t>給与所得者等人数は、世帯主及び被保険者の給与収入</a:t>
          </a:r>
          <a:r>
            <a:rPr kumimoji="1" lang="en-US" altLang="ja-JP" sz="1200">
              <a:solidFill>
                <a:sysClr val="windowText" lastClr="000000"/>
              </a:solidFill>
            </a:rPr>
            <a:t>55</a:t>
          </a:r>
          <a:r>
            <a:rPr kumimoji="1" lang="ja-JP" altLang="en-US" sz="1200">
              <a:solidFill>
                <a:sysClr val="windowText" lastClr="000000"/>
              </a:solidFill>
            </a:rPr>
            <a:t>万以上と公的年金等の収入額</a:t>
          </a:r>
          <a:r>
            <a:rPr kumimoji="1" lang="en-US" altLang="ja-JP" sz="1200">
              <a:solidFill>
                <a:sysClr val="windowText" lastClr="000000"/>
              </a:solidFill>
            </a:rPr>
            <a:t>60</a:t>
          </a:r>
          <a:r>
            <a:rPr kumimoji="1" lang="ja-JP" altLang="en-US" sz="1200">
              <a:solidFill>
                <a:sysClr val="windowText" lastClr="000000"/>
              </a:solidFill>
            </a:rPr>
            <a:t>万円超（</a:t>
          </a:r>
          <a:r>
            <a:rPr kumimoji="1" lang="en-US" altLang="ja-JP" sz="1200">
              <a:solidFill>
                <a:sysClr val="windowText" lastClr="000000"/>
              </a:solidFill>
            </a:rPr>
            <a:t>65</a:t>
          </a:r>
          <a:r>
            <a:rPr kumimoji="1" lang="ja-JP" altLang="en-US" sz="1200">
              <a:solidFill>
                <a:sysClr val="windowText" lastClr="000000"/>
              </a:solidFill>
            </a:rPr>
            <a:t>歳未満）又は</a:t>
          </a:r>
          <a:r>
            <a:rPr kumimoji="1" lang="en-US" altLang="ja-JP" sz="1200">
              <a:solidFill>
                <a:sysClr val="windowText" lastClr="000000"/>
              </a:solidFill>
            </a:rPr>
            <a:t>125</a:t>
          </a:r>
          <a:r>
            <a:rPr kumimoji="1" lang="ja-JP" altLang="en-US" sz="1200">
              <a:solidFill>
                <a:sysClr val="windowText" lastClr="000000"/>
              </a:solidFill>
            </a:rPr>
            <a:t>万円超（</a:t>
          </a:r>
          <a:r>
            <a:rPr kumimoji="1" lang="en-US" altLang="ja-JP" sz="1200">
              <a:solidFill>
                <a:sysClr val="windowText" lastClr="000000"/>
              </a:solidFill>
            </a:rPr>
            <a:t>65</a:t>
          </a:r>
          <a:r>
            <a:rPr kumimoji="1" lang="ja-JP" altLang="en-US" sz="1200">
              <a:solidFill>
                <a:sysClr val="windowText" lastClr="000000"/>
              </a:solidFill>
            </a:rPr>
            <a:t>歳以上）の人数を記入します。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447545</xdr:colOff>
      <xdr:row>50</xdr:row>
      <xdr:rowOff>66712</xdr:rowOff>
    </xdr:from>
    <xdr:to>
      <xdr:col>22</xdr:col>
      <xdr:colOff>952044</xdr:colOff>
      <xdr:row>55</xdr:row>
      <xdr:rowOff>76349</xdr:rowOff>
    </xdr:to>
    <xdr:sp macro="" textlink="" fLocksText="0">
      <xdr:nvSpPr>
        <xdr:cNvPr id="3" name="角丸四角形 2">
          <a:extLst>
            <a:ext uri="{FF2B5EF4-FFF2-40B4-BE49-F238E27FC236}">
              <a16:creationId xmlns:a16="http://schemas.microsoft.com/office/drawing/2014/main" id="{00000000-0008-0000-0100-000003000000}"/>
            </a:ext>
          </a:extLst>
        </xdr:cNvPr>
        <xdr:cNvSpPr/>
      </xdr:nvSpPr>
      <xdr:spPr>
        <a:xfrm>
          <a:off x="8324720" y="11468137"/>
          <a:ext cx="6686224" cy="981187"/>
        </a:xfrm>
        <a:prstGeom prst="roundRect">
          <a:avLst>
            <a:gd name="adj" fmla="val 6430"/>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1500"/>
            </a:lnSpc>
          </a:pPr>
          <a:r>
            <a:rPr lang="en-US" altLang="ja-JP" sz="1600" b="1">
              <a:solidFill>
                <a:srgbClr val="000000"/>
              </a:solidFill>
              <a:latin typeface="MS UI Gothic" panose="020B0600070205080204" pitchFamily="50" charset="-128"/>
              <a:ea typeface="MS UI Gothic" panose="020B0600070205080204" pitchFamily="50" charset="-128"/>
            </a:rPr>
            <a:t>   【</a:t>
          </a:r>
          <a:r>
            <a:rPr lang="ja-JP" altLang="en-US" sz="1600" b="1">
              <a:solidFill>
                <a:srgbClr val="000000"/>
              </a:solidFill>
              <a:latin typeface="MS UI Gothic" panose="020B0600070205080204" pitchFamily="50" charset="-128"/>
              <a:ea typeface="MS UI Gothic" panose="020B0600070205080204" pitchFamily="50" charset="-128"/>
            </a:rPr>
            <a:t>お問合せ先</a:t>
          </a:r>
          <a:r>
            <a:rPr lang="en-US" altLang="ja-JP" sz="1600" b="1">
              <a:solidFill>
                <a:srgbClr val="000000"/>
              </a:solidFill>
              <a:latin typeface="MS UI Gothic" panose="020B0600070205080204" pitchFamily="50" charset="-128"/>
              <a:ea typeface="MS UI Gothic" panose="020B0600070205080204" pitchFamily="50" charset="-128"/>
            </a:rPr>
            <a:t>】</a:t>
          </a:r>
          <a:r>
            <a:rPr lang="ja-JP" altLang="en-US" sz="1600" b="1">
              <a:solidFill>
                <a:srgbClr val="000000"/>
              </a:solidFill>
              <a:latin typeface="MS UI Gothic" panose="020B0600070205080204" pitchFamily="50" charset="-128"/>
              <a:ea typeface="MS UI Gothic" panose="020B0600070205080204" pitchFamily="50" charset="-128"/>
            </a:rPr>
            <a:t>   新発田市　保険年金課　国保賦課係</a:t>
          </a:r>
          <a:endParaRPr lang="en-US" altLang="ja-JP" sz="1600" b="1">
            <a:solidFill>
              <a:srgbClr val="000000"/>
            </a:solidFill>
            <a:latin typeface="MS UI Gothic" panose="020B0600070205080204" pitchFamily="50" charset="-128"/>
            <a:ea typeface="MS UI Gothic" panose="020B0600070205080204" pitchFamily="50" charset="-128"/>
          </a:endParaRPr>
        </a:p>
        <a:p>
          <a:pPr algn="ctr">
            <a:lnSpc>
              <a:spcPts val="1500"/>
            </a:lnSpc>
          </a:pPr>
          <a:r>
            <a:rPr lang="ja-JP" altLang="en-US" sz="1600">
              <a:solidFill>
                <a:srgbClr val="000000"/>
              </a:solidFill>
              <a:latin typeface="MS UI Gothic" panose="020B0600070205080204" pitchFamily="50" charset="-128"/>
              <a:ea typeface="MS UI Gothic" panose="020B0600070205080204" pitchFamily="50" charset="-128"/>
            </a:rPr>
            <a:t>     電話　０２５４</a:t>
          </a:r>
          <a:r>
            <a:rPr lang="en-US" altLang="ja-JP" sz="1600">
              <a:solidFill>
                <a:srgbClr val="000000"/>
              </a:solidFill>
              <a:latin typeface="MS UI Gothic" panose="020B0600070205080204" pitchFamily="50" charset="-128"/>
              <a:ea typeface="MS UI Gothic" panose="020B0600070205080204" pitchFamily="50" charset="-128"/>
            </a:rPr>
            <a:t>-</a:t>
          </a:r>
          <a:r>
            <a:rPr lang="ja-JP" altLang="en-US" sz="1600">
              <a:solidFill>
                <a:srgbClr val="000000"/>
              </a:solidFill>
              <a:latin typeface="MS UI Gothic" panose="020B0600070205080204" pitchFamily="50" charset="-128"/>
              <a:ea typeface="MS UI Gothic" panose="020B0600070205080204" pitchFamily="50" charset="-128"/>
            </a:rPr>
            <a:t>２８</a:t>
          </a:r>
          <a:r>
            <a:rPr lang="en-US" altLang="ja-JP" sz="1600">
              <a:solidFill>
                <a:srgbClr val="000000"/>
              </a:solidFill>
              <a:latin typeface="MS UI Gothic" panose="020B0600070205080204" pitchFamily="50" charset="-128"/>
              <a:ea typeface="MS UI Gothic" panose="020B0600070205080204" pitchFamily="50" charset="-128"/>
            </a:rPr>
            <a:t>-</a:t>
          </a:r>
          <a:r>
            <a:rPr lang="ja-JP" altLang="en-US" sz="1600">
              <a:solidFill>
                <a:srgbClr val="000000"/>
              </a:solidFill>
              <a:latin typeface="MS UI Gothic" panose="020B0600070205080204" pitchFamily="50" charset="-128"/>
              <a:ea typeface="MS UI Gothic" panose="020B0600070205080204" pitchFamily="50" charset="-128"/>
            </a:rPr>
            <a:t>９３１０</a:t>
          </a:r>
          <a:endParaRPr lang="en-US" altLang="ja-JP" sz="1600">
            <a:solidFill>
              <a:srgbClr val="000000"/>
            </a:solidFill>
            <a:latin typeface="MS UI Gothic" panose="020B0600070205080204" pitchFamily="50" charset="-128"/>
            <a:ea typeface="MS UI Gothic" panose="020B0600070205080204" pitchFamily="50" charset="-128"/>
          </a:endParaRPr>
        </a:p>
      </xdr:txBody>
    </xdr:sp>
    <xdr:clientData/>
  </xdr:twoCellAnchor>
  <xdr:twoCellAnchor>
    <xdr:from>
      <xdr:col>14</xdr:col>
      <xdr:colOff>295275</xdr:colOff>
      <xdr:row>2</xdr:row>
      <xdr:rowOff>104775</xdr:rowOff>
    </xdr:from>
    <xdr:to>
      <xdr:col>22</xdr:col>
      <xdr:colOff>1006603</xdr:colOff>
      <xdr:row>10</xdr:row>
      <xdr:rowOff>190500</xdr:rowOff>
    </xdr:to>
    <xdr:sp macro="" textlink="" fLocksText="0">
      <xdr:nvSpPr>
        <xdr:cNvPr id="103" name="メモ 102">
          <a:extLst>
            <a:ext uri="{FF2B5EF4-FFF2-40B4-BE49-F238E27FC236}">
              <a16:creationId xmlns:a16="http://schemas.microsoft.com/office/drawing/2014/main" id="{00000000-0008-0000-0100-000067000000}"/>
            </a:ext>
          </a:extLst>
        </xdr:cNvPr>
        <xdr:cNvSpPr/>
      </xdr:nvSpPr>
      <xdr:spPr>
        <a:xfrm>
          <a:off x="8905875" y="647700"/>
          <a:ext cx="6159628" cy="2562225"/>
        </a:xfrm>
        <a:prstGeom prst="foldedCorner">
          <a:avLst>
            <a:gd name="adj" fmla="val 0"/>
          </a:avLst>
        </a:prstGeom>
        <a:solidFill>
          <a:schemeClr val="accent4">
            <a:lumMod val="40000"/>
            <a:lumOff val="6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algn="l"/>
          <a:r>
            <a:rPr lang="en-US" altLang="ja-JP" sz="1400" b="1">
              <a:solidFill>
                <a:srgbClr val="0070C0"/>
              </a:solidFill>
              <a:latin typeface="+mn-ea"/>
              <a:ea typeface="+mn-ea"/>
            </a:rPr>
            <a:t>【</a:t>
          </a:r>
          <a:r>
            <a:rPr lang="ja-JP" altLang="en-US" sz="1400" b="1">
              <a:solidFill>
                <a:srgbClr val="0070C0"/>
              </a:solidFill>
              <a:latin typeface="+mn-ea"/>
              <a:ea typeface="+mn-ea"/>
            </a:rPr>
            <a:t>試算モデル世帯</a:t>
          </a:r>
          <a:r>
            <a:rPr lang="en-US" altLang="ja-JP" sz="1400" b="1">
              <a:solidFill>
                <a:srgbClr val="0070C0"/>
              </a:solidFill>
              <a:latin typeface="+mn-ea"/>
              <a:ea typeface="+mn-ea"/>
            </a:rPr>
            <a:t>】</a:t>
          </a:r>
        </a:p>
        <a:p>
          <a:pPr algn="l"/>
          <a:endParaRPr lang="en-US" altLang="ja-JP" sz="1400" b="1">
            <a:solidFill>
              <a:srgbClr val="0070C0"/>
            </a:solidFill>
            <a:latin typeface="+mn-ea"/>
            <a:ea typeface="+mn-ea"/>
          </a:endParaRPr>
        </a:p>
        <a:p>
          <a:pPr algn="l"/>
          <a:r>
            <a:rPr lang="ja-JP" altLang="en-US" sz="1400" b="1">
              <a:solidFill>
                <a:srgbClr val="0070C0"/>
              </a:solidFill>
              <a:latin typeface="+mn-ea"/>
              <a:ea typeface="+mn-ea"/>
            </a:rPr>
            <a:t>・世帯主（</a:t>
          </a:r>
          <a:r>
            <a:rPr lang="en-US" altLang="ja-JP" sz="1400" b="1">
              <a:solidFill>
                <a:srgbClr val="0070C0"/>
              </a:solidFill>
              <a:latin typeface="+mn-ea"/>
              <a:ea typeface="+mn-ea"/>
            </a:rPr>
            <a:t>42</a:t>
          </a:r>
          <a:r>
            <a:rPr lang="ja-JP" altLang="en-US" sz="1400" b="1">
              <a:solidFill>
                <a:srgbClr val="0070C0"/>
              </a:solidFill>
              <a:latin typeface="+mn-ea"/>
              <a:ea typeface="+mn-ea"/>
            </a:rPr>
            <a:t>歳）　 給与所得 </a:t>
          </a:r>
          <a:r>
            <a:rPr lang="en-US" altLang="ja-JP" sz="1400" b="1">
              <a:solidFill>
                <a:srgbClr val="0070C0"/>
              </a:solidFill>
              <a:latin typeface="+mn-ea"/>
              <a:ea typeface="+mn-ea"/>
            </a:rPr>
            <a:t>2,160,000</a:t>
          </a:r>
          <a:r>
            <a:rPr lang="ja-JP" altLang="en-US" sz="1400" b="1">
              <a:solidFill>
                <a:srgbClr val="0070C0"/>
              </a:solidFill>
              <a:latin typeface="+mn-ea"/>
              <a:ea typeface="+mn-ea"/>
            </a:rPr>
            <a:t>円</a:t>
          </a:r>
          <a:endParaRPr lang="en-US" altLang="ja-JP" sz="1400" b="1">
            <a:solidFill>
              <a:srgbClr val="0070C0"/>
            </a:solidFill>
            <a:latin typeface="+mn-ea"/>
            <a:ea typeface="+mn-ea"/>
          </a:endParaRPr>
        </a:p>
        <a:p>
          <a:pPr algn="l"/>
          <a:r>
            <a:rPr lang="en-US" altLang="ja-JP" sz="1400" b="1">
              <a:solidFill>
                <a:srgbClr val="0070C0"/>
              </a:solidFill>
              <a:latin typeface="+mn-ea"/>
              <a:ea typeface="+mn-ea"/>
            </a:rPr>
            <a:t>  </a:t>
          </a:r>
          <a:r>
            <a:rPr lang="ja-JP" altLang="en-US" sz="1400" b="0">
              <a:solidFill>
                <a:srgbClr val="0070C0"/>
              </a:solidFill>
              <a:latin typeface="+mn-ea"/>
              <a:ea typeface="+mn-ea"/>
            </a:rPr>
            <a:t>→ シート「所得の見方」より、確定</a:t>
          </a:r>
          <a:r>
            <a:rPr lang="ja-JP" altLang="en-US" sz="1400" b="0">
              <a:solidFill>
                <a:srgbClr val="0070C0"/>
              </a:solidFill>
              <a:latin typeface="+mn-ea"/>
              <a:ea typeface="+mn-ea"/>
              <a:cs typeface="+mn-cs"/>
            </a:rPr>
            <a:t>申告書・</a:t>
          </a:r>
          <a:r>
            <a:rPr lang="ja-JP" altLang="ja-JP" sz="1400" b="0">
              <a:solidFill>
                <a:srgbClr val="0070C0"/>
              </a:solidFill>
              <a:latin typeface="+mn-ea"/>
              <a:ea typeface="+mn-ea"/>
              <a:cs typeface="+mn-cs"/>
            </a:rPr>
            <a:t>源泉徴収票の</a:t>
          </a:r>
          <a:r>
            <a:rPr lang="en-US" altLang="ja-JP" sz="1400" b="1">
              <a:solidFill>
                <a:srgbClr val="0070C0"/>
              </a:solidFill>
              <a:latin typeface="+mn-ea"/>
              <a:ea typeface="+mn-ea"/>
              <a:cs typeface="+mn-cs"/>
            </a:rPr>
            <a:t>A</a:t>
          </a:r>
          <a:r>
            <a:rPr lang="ja-JP" altLang="en-US" sz="1400" b="0">
              <a:solidFill>
                <a:srgbClr val="0070C0"/>
              </a:solidFill>
              <a:latin typeface="+mn-ea"/>
              <a:ea typeface="+mn-ea"/>
            </a:rPr>
            <a:t>の欄</a:t>
          </a:r>
          <a:endParaRPr lang="en-US" altLang="ja-JP" sz="1400" b="0">
            <a:solidFill>
              <a:srgbClr val="0070C0"/>
            </a:solidFill>
            <a:latin typeface="+mn-ea"/>
            <a:ea typeface="+mn-ea"/>
          </a:endParaRPr>
        </a:p>
        <a:p>
          <a:pPr algn="l"/>
          <a:r>
            <a:rPr lang="ja-JP" altLang="en-US" sz="1400" b="1">
              <a:solidFill>
                <a:srgbClr val="0070C0"/>
              </a:solidFill>
              <a:latin typeface="+mn-ea"/>
              <a:ea typeface="+mn-ea"/>
            </a:rPr>
            <a:t>　　　</a:t>
          </a:r>
          <a:endParaRPr lang="en-US" altLang="ja-JP" sz="1400" b="1">
            <a:solidFill>
              <a:srgbClr val="0070C0"/>
            </a:solidFill>
            <a:latin typeface="+mn-ea"/>
            <a:ea typeface="+mn-ea"/>
          </a:endParaRPr>
        </a:p>
        <a:p>
          <a:pPr algn="l"/>
          <a:r>
            <a:rPr lang="ja-JP" altLang="en-US" sz="1400" b="1">
              <a:solidFill>
                <a:srgbClr val="0070C0"/>
              </a:solidFill>
              <a:latin typeface="+mn-ea"/>
              <a:ea typeface="+mn-ea"/>
            </a:rPr>
            <a:t>・配偶者（</a:t>
          </a:r>
          <a:r>
            <a:rPr lang="en-US" altLang="ja-JP" sz="1400" b="1">
              <a:solidFill>
                <a:srgbClr val="0070C0"/>
              </a:solidFill>
              <a:latin typeface="+mn-ea"/>
              <a:ea typeface="+mn-ea"/>
            </a:rPr>
            <a:t>42</a:t>
          </a:r>
          <a:r>
            <a:rPr lang="ja-JP" altLang="en-US" sz="1400" b="1">
              <a:solidFill>
                <a:srgbClr val="0070C0"/>
              </a:solidFill>
              <a:latin typeface="+mn-ea"/>
              <a:ea typeface="+mn-ea"/>
            </a:rPr>
            <a:t>歳）　 所得無し</a:t>
          </a:r>
          <a:endParaRPr lang="en-US" altLang="ja-JP" sz="1400" b="1">
            <a:solidFill>
              <a:srgbClr val="0070C0"/>
            </a:solidFill>
            <a:latin typeface="+mn-ea"/>
            <a:ea typeface="+mn-ea"/>
          </a:endParaRPr>
        </a:p>
        <a:p>
          <a:pPr algn="l"/>
          <a:endParaRPr lang="en-US" altLang="ja-JP" sz="1400" b="1">
            <a:solidFill>
              <a:srgbClr val="0070C0"/>
            </a:solidFill>
            <a:latin typeface="+mn-ea"/>
            <a:ea typeface="+mn-ea"/>
          </a:endParaRPr>
        </a:p>
        <a:p>
          <a:pPr algn="l"/>
          <a:r>
            <a:rPr lang="ja-JP" altLang="en-US" sz="1400" b="1">
              <a:solidFill>
                <a:srgbClr val="0070C0"/>
              </a:solidFill>
              <a:latin typeface="+mn-ea"/>
              <a:ea typeface="+mn-ea"/>
            </a:rPr>
            <a:t>・</a:t>
          </a:r>
          <a:r>
            <a:rPr lang="ja-JP" altLang="en-US" sz="1400" b="1">
              <a:solidFill>
                <a:srgbClr val="0070C0"/>
              </a:solidFill>
              <a:latin typeface="+mn-ea"/>
              <a:ea typeface="+mn-ea"/>
              <a:cs typeface="+mn-cs"/>
            </a:rPr>
            <a:t>子（</a:t>
          </a:r>
          <a:r>
            <a:rPr lang="en-US" altLang="ja-JP" sz="1400" b="1">
              <a:solidFill>
                <a:srgbClr val="0070C0"/>
              </a:solidFill>
              <a:latin typeface="+mn-ea"/>
              <a:ea typeface="+mn-ea"/>
              <a:cs typeface="+mn-cs"/>
            </a:rPr>
            <a:t>8</a:t>
          </a:r>
          <a:r>
            <a:rPr lang="ja-JP" altLang="en-US" sz="1400" b="1">
              <a:solidFill>
                <a:srgbClr val="0070C0"/>
              </a:solidFill>
              <a:latin typeface="+mn-ea"/>
              <a:ea typeface="+mn-ea"/>
              <a:cs typeface="+mn-cs"/>
            </a:rPr>
            <a:t>歳）　</a:t>
          </a:r>
          <a:endParaRPr lang="en-US" altLang="ja-JP" sz="1400" b="1">
            <a:solidFill>
              <a:srgbClr val="0070C0"/>
            </a:solidFill>
            <a:latin typeface="+mn-ea"/>
            <a:ea typeface="+mn-ea"/>
            <a:cs typeface="+mn-cs"/>
          </a:endParaRPr>
        </a:p>
        <a:p>
          <a:pPr algn="l"/>
          <a:r>
            <a:rPr lang="ja-JP" altLang="en-US" sz="1400" b="0">
              <a:solidFill>
                <a:srgbClr val="0070C0"/>
              </a:solidFill>
              <a:latin typeface="+mn-ea"/>
              <a:ea typeface="+mn-ea"/>
              <a:cs typeface="+mn-cs"/>
            </a:rPr>
            <a:t>　</a:t>
          </a:r>
          <a:r>
            <a:rPr lang="ja-JP" altLang="en-US" sz="1400" b="1">
              <a:solidFill>
                <a:srgbClr val="0070C0"/>
              </a:solidFill>
              <a:latin typeface="+mn-ea"/>
              <a:ea typeface="+mn-ea"/>
              <a:cs typeface="+mn-cs"/>
            </a:rPr>
            <a:t>　</a:t>
          </a:r>
          <a:endParaRPr lang="en-US" altLang="ja-JP" sz="1400" b="1">
            <a:solidFill>
              <a:srgbClr val="0070C0"/>
            </a:solidFill>
            <a:latin typeface="+mn-ea"/>
            <a:ea typeface="+mn-ea"/>
            <a:cs typeface="+mn-cs"/>
          </a:endParaRPr>
        </a:p>
        <a:p>
          <a:pPr algn="l"/>
          <a:endParaRPr lang="ja-JP" altLang="en-US" sz="1400" b="1">
            <a:solidFill>
              <a:srgbClr val="0070C0"/>
            </a:solidFill>
            <a:latin typeface="+mn-ea"/>
            <a:ea typeface="+mn-ea"/>
            <a:cs typeface="+mn-cs"/>
          </a:endParaRPr>
        </a:p>
      </xdr:txBody>
    </xdr:sp>
    <xdr:clientData/>
  </xdr:twoCellAnchor>
  <xdr:twoCellAnchor>
    <xdr:from>
      <xdr:col>16</xdr:col>
      <xdr:colOff>268432</xdr:colOff>
      <xdr:row>18</xdr:row>
      <xdr:rowOff>157596</xdr:rowOff>
    </xdr:from>
    <xdr:to>
      <xdr:col>21</xdr:col>
      <xdr:colOff>569237</xdr:colOff>
      <xdr:row>23</xdr:row>
      <xdr:rowOff>71932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9897341" y="5110596"/>
          <a:ext cx="4093487" cy="970745"/>
        </a:xfrm>
        <a:prstGeom prst="rect">
          <a:avLst/>
        </a:prstGeom>
        <a:solidFill>
          <a:schemeClr val="accent3">
            <a:lumMod val="40000"/>
            <a:lumOff val="60000"/>
          </a:schemeClr>
        </a:solidFill>
        <a:ln w="9525" cmpd="sng">
          <a:solidFill>
            <a:schemeClr val="bg1">
              <a:shade val="50000"/>
            </a:schemeClr>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600"/>
            </a:lnSpc>
          </a:pPr>
          <a:r>
            <a:rPr lang="en-US" altLang="ja-JP" sz="1600" b="1">
              <a:latin typeface="+mj-ea"/>
              <a:ea typeface="+mj-ea"/>
            </a:rPr>
            <a:t>Ⅰ-1</a:t>
          </a:r>
        </a:p>
        <a:p>
          <a:pPr>
            <a:lnSpc>
              <a:spcPts val="1200"/>
            </a:lnSpc>
          </a:pPr>
          <a:r>
            <a:rPr lang="ja-JP" altLang="en-US" sz="1200"/>
            <a:t>既に国保に加入している方及び新たに加入される方の年齢、所得を入力します。</a:t>
          </a:r>
          <a:endParaRPr lang="ja-JP" altLang="en-US" sz="1600"/>
        </a:p>
      </xdr:txBody>
    </xdr:sp>
    <xdr:clientData/>
  </xdr:twoCellAnchor>
  <xdr:twoCellAnchor>
    <xdr:from>
      <xdr:col>4</xdr:col>
      <xdr:colOff>685801</xdr:colOff>
      <xdr:row>10</xdr:row>
      <xdr:rowOff>85727</xdr:rowOff>
    </xdr:from>
    <xdr:to>
      <xdr:col>16</xdr:col>
      <xdr:colOff>268432</xdr:colOff>
      <xdr:row>20</xdr:row>
      <xdr:rowOff>244651</xdr:rowOff>
    </xdr:to>
    <xdr:cxnSp macro="">
      <xdr:nvCxnSpPr>
        <xdr:cNvPr id="105" name="直線矢印コネクタ 104">
          <a:extLst>
            <a:ext uri="{FF2B5EF4-FFF2-40B4-BE49-F238E27FC236}">
              <a16:creationId xmlns:a16="http://schemas.microsoft.com/office/drawing/2014/main" id="{00000000-0008-0000-0100-000069000000}"/>
            </a:ext>
          </a:extLst>
        </xdr:cNvPr>
        <xdr:cNvCxnSpPr>
          <a:stCxn id="104" idx="1"/>
        </xdr:cNvCxnSpPr>
      </xdr:nvCxnSpPr>
      <xdr:spPr>
        <a:xfrm flipH="1" flipV="1">
          <a:off x="3127665" y="3133727"/>
          <a:ext cx="6769676" cy="2462242"/>
        </a:xfrm>
        <a:prstGeom prst="straightConnector1">
          <a:avLst/>
        </a:prstGeom>
        <a:noFill/>
        <a:ln w="28575">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38102</xdr:colOff>
      <xdr:row>10</xdr:row>
      <xdr:rowOff>76202</xdr:rowOff>
    </xdr:from>
    <xdr:to>
      <xdr:col>16</xdr:col>
      <xdr:colOff>268432</xdr:colOff>
      <xdr:row>20</xdr:row>
      <xdr:rowOff>244651</xdr:rowOff>
    </xdr:to>
    <xdr:cxnSp macro="">
      <xdr:nvCxnSpPr>
        <xdr:cNvPr id="106" name="直線矢印コネクタ 105">
          <a:extLst>
            <a:ext uri="{FF2B5EF4-FFF2-40B4-BE49-F238E27FC236}">
              <a16:creationId xmlns:a16="http://schemas.microsoft.com/office/drawing/2014/main" id="{00000000-0008-0000-0100-00006A000000}"/>
            </a:ext>
          </a:extLst>
        </xdr:cNvPr>
        <xdr:cNvCxnSpPr>
          <a:stCxn id="104" idx="1"/>
        </xdr:cNvCxnSpPr>
      </xdr:nvCxnSpPr>
      <xdr:spPr>
        <a:xfrm flipH="1" flipV="1">
          <a:off x="4765966" y="3124202"/>
          <a:ext cx="5131375" cy="2471767"/>
        </a:xfrm>
        <a:prstGeom prst="straightConnector1">
          <a:avLst/>
        </a:prstGeom>
        <a:noFill/>
        <a:ln w="28575">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287483</xdr:colOff>
      <xdr:row>26</xdr:row>
      <xdr:rowOff>59747</xdr:rowOff>
    </xdr:from>
    <xdr:to>
      <xdr:col>21</xdr:col>
      <xdr:colOff>616416</xdr:colOff>
      <xdr:row>32</xdr:row>
      <xdr:rowOff>16995</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9916392" y="6588702"/>
          <a:ext cx="4121615" cy="1204157"/>
        </a:xfrm>
        <a:prstGeom prst="rect">
          <a:avLst/>
        </a:prstGeom>
        <a:solidFill>
          <a:schemeClr val="accent3">
            <a:lumMod val="40000"/>
            <a:lumOff val="60000"/>
          </a:schemeClr>
        </a:solidFill>
        <a:ln w="9525" cmpd="sng">
          <a:solidFill>
            <a:schemeClr val="bg1">
              <a:shade val="50000"/>
            </a:schemeClr>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marL="0" indent="0">
            <a:lnSpc>
              <a:spcPts val="1800"/>
            </a:lnSpc>
          </a:pPr>
          <a:r>
            <a:rPr lang="en-US" altLang="ja-JP" sz="1600" b="1">
              <a:solidFill>
                <a:schemeClr val="tx1"/>
              </a:solidFill>
              <a:latin typeface="+mj-ea"/>
              <a:ea typeface="+mj-ea"/>
              <a:cs typeface="+mn-cs"/>
            </a:rPr>
            <a:t>Ⅰ-2</a:t>
          </a:r>
          <a:endParaRPr lang="en-US" altLang="ja-JP" sz="1200" b="1">
            <a:solidFill>
              <a:schemeClr val="tx1"/>
            </a:solidFill>
            <a:latin typeface="+mj-ea"/>
            <a:ea typeface="+mj-ea"/>
            <a:cs typeface="+mn-cs"/>
          </a:endParaRPr>
        </a:p>
        <a:p>
          <a:pPr marL="0" indent="0">
            <a:lnSpc>
              <a:spcPts val="1300"/>
            </a:lnSpc>
          </a:pPr>
          <a:r>
            <a:rPr lang="ja-JP" altLang="en-US" sz="1200">
              <a:solidFill>
                <a:schemeClr val="tx1"/>
              </a:solidFill>
              <a:latin typeface="+mn-lt"/>
              <a:ea typeface="+mn-ea"/>
              <a:cs typeface="+mn-cs"/>
            </a:rPr>
            <a:t>所得額合計から軽減割合を判定しています。</a:t>
          </a:r>
          <a:endParaRPr lang="en-US" altLang="ja-JP" sz="1200">
            <a:solidFill>
              <a:schemeClr val="tx1"/>
            </a:solidFill>
            <a:latin typeface="+mn-lt"/>
            <a:ea typeface="+mn-ea"/>
            <a:cs typeface="+mn-cs"/>
          </a:endParaRPr>
        </a:p>
        <a:p>
          <a:pPr marL="0" indent="0">
            <a:lnSpc>
              <a:spcPts val="1200"/>
            </a:lnSpc>
          </a:pPr>
          <a:r>
            <a:rPr lang="ja-JP" altLang="en-US" sz="1200">
              <a:solidFill>
                <a:schemeClr val="tx1"/>
              </a:solidFill>
              <a:latin typeface="+mn-lt"/>
              <a:ea typeface="+mn-ea"/>
              <a:cs typeface="+mn-cs"/>
            </a:rPr>
            <a:t>世帯主が国保に加入していない場合は、「青色のセル」に世帯主の所得を入力してください。</a:t>
          </a:r>
        </a:p>
      </xdr:txBody>
    </xdr:sp>
    <xdr:clientData/>
  </xdr:twoCellAnchor>
  <xdr:twoCellAnchor>
    <xdr:from>
      <xdr:col>5</xdr:col>
      <xdr:colOff>314326</xdr:colOff>
      <xdr:row>15</xdr:row>
      <xdr:rowOff>85726</xdr:rowOff>
    </xdr:from>
    <xdr:to>
      <xdr:col>16</xdr:col>
      <xdr:colOff>287483</xdr:colOff>
      <xdr:row>29</xdr:row>
      <xdr:rowOff>176917</xdr:rowOff>
    </xdr:to>
    <xdr:cxnSp macro="">
      <xdr:nvCxnSpPr>
        <xdr:cNvPr id="108" name="直線矢印コネクタ 107">
          <a:extLst>
            <a:ext uri="{FF2B5EF4-FFF2-40B4-BE49-F238E27FC236}">
              <a16:creationId xmlns:a16="http://schemas.microsoft.com/office/drawing/2014/main" id="{00000000-0008-0000-0100-00006C000000}"/>
            </a:ext>
          </a:extLst>
        </xdr:cNvPr>
        <xdr:cNvCxnSpPr>
          <a:stCxn id="107" idx="1"/>
        </xdr:cNvCxnSpPr>
      </xdr:nvCxnSpPr>
      <xdr:spPr>
        <a:xfrm flipH="1" flipV="1">
          <a:off x="3448917" y="4311362"/>
          <a:ext cx="6467475" cy="2879419"/>
        </a:xfrm>
        <a:prstGeom prst="straightConnector1">
          <a:avLst/>
        </a:prstGeom>
        <a:noFill/>
        <a:ln w="28575">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18185</xdr:colOff>
      <xdr:row>35</xdr:row>
      <xdr:rowOff>6061</xdr:rowOff>
    </xdr:from>
    <xdr:to>
      <xdr:col>22</xdr:col>
      <xdr:colOff>93988</xdr:colOff>
      <xdr:row>40</xdr:row>
      <xdr:rowOff>200296</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954367" y="8457334"/>
          <a:ext cx="5253939" cy="1146735"/>
        </a:xfrm>
        <a:prstGeom prst="rect">
          <a:avLst/>
        </a:prstGeom>
        <a:solidFill>
          <a:schemeClr val="accent3">
            <a:lumMod val="40000"/>
            <a:lumOff val="60000"/>
          </a:schemeClr>
        </a:solidFill>
        <a:ln w="9525" cmpd="sng">
          <a:solidFill>
            <a:schemeClr val="bg1">
              <a:shade val="50000"/>
            </a:schemeClr>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marL="0" indent="0">
            <a:lnSpc>
              <a:spcPts val="1700"/>
            </a:lnSpc>
          </a:pPr>
          <a:r>
            <a:rPr lang="en-US" altLang="ja-JP" sz="1600" b="1">
              <a:solidFill>
                <a:schemeClr val="tx1"/>
              </a:solidFill>
              <a:latin typeface="+mj-ea"/>
              <a:ea typeface="+mj-ea"/>
              <a:cs typeface="+mn-cs"/>
            </a:rPr>
            <a:t>Ⅱ</a:t>
          </a:r>
        </a:p>
        <a:p>
          <a:pPr marL="0" indent="0">
            <a:lnSpc>
              <a:spcPts val="1300"/>
            </a:lnSpc>
          </a:pPr>
          <a:r>
            <a:rPr lang="ja-JP" altLang="en-US" sz="1200">
              <a:solidFill>
                <a:schemeClr val="tx1"/>
              </a:solidFill>
              <a:latin typeface="+mn-lt"/>
              <a:ea typeface="+mn-ea"/>
              <a:cs typeface="+mn-cs"/>
            </a:rPr>
            <a:t>・医療分</a:t>
          </a:r>
          <a:endParaRPr lang="en-US" altLang="ja-JP" sz="1200">
            <a:solidFill>
              <a:schemeClr val="tx1"/>
            </a:solidFill>
            <a:latin typeface="+mn-ea"/>
            <a:ea typeface="+mn-ea"/>
            <a:cs typeface="+mn-cs"/>
          </a:endParaRPr>
        </a:p>
        <a:p>
          <a:pPr marL="0" marR="0" indent="0" defTabSz="914400" eaLnBrk="1" fontAlgn="auto" latinLnBrk="0" hangingPunct="1">
            <a:lnSpc>
              <a:spcPts val="1300"/>
            </a:lnSpc>
            <a:spcBef>
              <a:spcPts val="0"/>
            </a:spcBef>
            <a:spcAft>
              <a:spcPts val="0"/>
            </a:spcAft>
            <a:buClrTx/>
            <a:buSzTx/>
            <a:buFontTx/>
            <a:buNone/>
          </a:pPr>
          <a:r>
            <a:rPr lang="ja-JP" altLang="en-US" sz="1200">
              <a:solidFill>
                <a:schemeClr val="tx1"/>
              </a:solidFill>
              <a:latin typeface="+mn-ea"/>
              <a:ea typeface="+mn-ea"/>
              <a:cs typeface="+mn-cs"/>
            </a:rPr>
            <a:t>・後期支援分　　　　　　　　　　　　　　　</a:t>
          </a:r>
          <a:r>
            <a:rPr lang="ja-JP" altLang="ja-JP" sz="1200">
              <a:solidFill>
                <a:schemeClr val="tx1"/>
              </a:solidFill>
              <a:latin typeface="+mn-lt"/>
              <a:ea typeface="+mn-ea"/>
              <a:cs typeface="+mn-cs"/>
            </a:rPr>
            <a:t>の保険税が、それぞれ表示されます。</a:t>
          </a:r>
          <a:endParaRPr lang="en-US" altLang="ja-JP" sz="1200">
            <a:solidFill>
              <a:schemeClr val="tx1"/>
            </a:solidFill>
            <a:latin typeface="+mn-lt"/>
            <a:ea typeface="+mn-ea"/>
            <a:cs typeface="+mn-cs"/>
          </a:endParaRPr>
        </a:p>
        <a:p>
          <a:pPr marL="0" indent="0">
            <a:lnSpc>
              <a:spcPts val="1300"/>
            </a:lnSpc>
          </a:pPr>
          <a:r>
            <a:rPr lang="ja-JP" altLang="en-US" sz="1200">
              <a:solidFill>
                <a:schemeClr val="tx1"/>
              </a:solidFill>
              <a:latin typeface="+mn-ea"/>
              <a:ea typeface="+mn-ea"/>
              <a:cs typeface="+mn-cs"/>
            </a:rPr>
            <a:t>・介護分（</a:t>
          </a:r>
          <a:r>
            <a:rPr lang="en-US" altLang="ja-JP" sz="1200">
              <a:solidFill>
                <a:schemeClr val="tx1"/>
              </a:solidFill>
              <a:latin typeface="+mn-ea"/>
              <a:ea typeface="+mn-ea"/>
              <a:cs typeface="+mn-cs"/>
            </a:rPr>
            <a:t>40</a:t>
          </a:r>
          <a:r>
            <a:rPr lang="ja-JP" altLang="en-US" sz="1200">
              <a:solidFill>
                <a:schemeClr val="tx1"/>
              </a:solidFill>
              <a:latin typeface="+mn-ea"/>
              <a:ea typeface="+mn-ea"/>
              <a:cs typeface="+mn-cs"/>
            </a:rPr>
            <a:t>歳以上</a:t>
          </a:r>
          <a:r>
            <a:rPr lang="en-US" altLang="ja-JP" sz="1200">
              <a:solidFill>
                <a:schemeClr val="tx1"/>
              </a:solidFill>
              <a:latin typeface="+mn-ea"/>
              <a:ea typeface="+mn-ea"/>
              <a:cs typeface="+mn-cs"/>
            </a:rPr>
            <a:t>65</a:t>
          </a:r>
          <a:r>
            <a:rPr lang="ja-JP" altLang="en-US" sz="1200">
              <a:solidFill>
                <a:schemeClr val="tx1"/>
              </a:solidFill>
              <a:latin typeface="+mn-ea"/>
              <a:ea typeface="+mn-ea"/>
              <a:cs typeface="+mn-cs"/>
            </a:rPr>
            <a:t>歳未満）</a:t>
          </a:r>
          <a:endParaRPr lang="en-US" altLang="ja-JP" sz="1200">
            <a:solidFill>
              <a:schemeClr val="tx1"/>
            </a:solidFill>
            <a:latin typeface="+mn-lt"/>
            <a:ea typeface="+mn-ea"/>
            <a:cs typeface="+mn-cs"/>
          </a:endParaRPr>
        </a:p>
      </xdr:txBody>
    </xdr:sp>
    <xdr:clientData/>
  </xdr:twoCellAnchor>
  <xdr:twoCellAnchor>
    <xdr:from>
      <xdr:col>12</xdr:col>
      <xdr:colOff>142875</xdr:colOff>
      <xdr:row>17</xdr:row>
      <xdr:rowOff>104774</xdr:rowOff>
    </xdr:from>
    <xdr:to>
      <xdr:col>13</xdr:col>
      <xdr:colOff>183855</xdr:colOff>
      <xdr:row>48</xdr:row>
      <xdr:rowOff>19049</xdr:rowOff>
    </xdr:to>
    <xdr:sp macro="" textlink="" fLocksText="0">
      <xdr:nvSpPr>
        <xdr:cNvPr id="110" name="右中かっこ 109">
          <a:extLst>
            <a:ext uri="{FF2B5EF4-FFF2-40B4-BE49-F238E27FC236}">
              <a16:creationId xmlns:a16="http://schemas.microsoft.com/office/drawing/2014/main" id="{00000000-0008-0000-0100-00006E000000}"/>
            </a:ext>
          </a:extLst>
        </xdr:cNvPr>
        <xdr:cNvSpPr/>
      </xdr:nvSpPr>
      <xdr:spPr>
        <a:xfrm>
          <a:off x="8022648" y="4815319"/>
          <a:ext cx="560525" cy="6477866"/>
        </a:xfrm>
        <a:prstGeom prst="rightBrace">
          <a:avLst>
            <a:gd name="adj1" fmla="val 44333"/>
            <a:gd name="adj2" fmla="val 65206"/>
          </a:avLst>
        </a:prstGeom>
        <a:noFill/>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15</xdr:col>
      <xdr:colOff>9525</xdr:colOff>
      <xdr:row>43</xdr:row>
      <xdr:rowOff>66675</xdr:rowOff>
    </xdr:from>
    <xdr:to>
      <xdr:col>22</xdr:col>
      <xdr:colOff>88707</xdr:colOff>
      <xdr:row>47</xdr:row>
      <xdr:rowOff>113237</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934450" y="10191750"/>
          <a:ext cx="5213157" cy="846662"/>
        </a:xfrm>
        <a:prstGeom prst="rect">
          <a:avLst/>
        </a:prstGeom>
        <a:solidFill>
          <a:schemeClr val="accent3">
            <a:lumMod val="40000"/>
            <a:lumOff val="60000"/>
          </a:schemeClr>
        </a:solidFill>
        <a:ln w="9525" cmpd="sng">
          <a:solidFill>
            <a:schemeClr val="bg1">
              <a:shade val="50000"/>
            </a:schemeClr>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marL="0" indent="0">
            <a:lnSpc>
              <a:spcPts val="1700"/>
            </a:lnSpc>
          </a:pPr>
          <a:r>
            <a:rPr lang="en-US" altLang="ja-JP" sz="1600" b="1">
              <a:solidFill>
                <a:schemeClr val="tx1"/>
              </a:solidFill>
              <a:latin typeface="+mj-ea"/>
              <a:ea typeface="+mj-ea"/>
              <a:cs typeface="+mn-cs"/>
            </a:rPr>
            <a:t>Ⅲ</a:t>
          </a:r>
        </a:p>
        <a:p>
          <a:pPr>
            <a:lnSpc>
              <a:spcPts val="1300"/>
            </a:lnSpc>
          </a:pPr>
          <a:r>
            <a:rPr lang="ja-JP" altLang="en-US" sz="1200">
              <a:latin typeface="+mn-ea"/>
              <a:ea typeface="+mn-ea"/>
            </a:rPr>
            <a:t>年間の加入者全員分の概算保険税が表示されます。</a:t>
          </a:r>
          <a:endParaRPr lang="en-US" altLang="ja-JP" sz="1200">
            <a:latin typeface="+mn-ea"/>
            <a:ea typeface="+mn-ea"/>
          </a:endParaRPr>
        </a:p>
        <a:p>
          <a:pPr>
            <a:lnSpc>
              <a:spcPts val="1300"/>
            </a:lnSpc>
          </a:pPr>
          <a:endParaRPr lang="en-US" altLang="ja-JP" sz="1200">
            <a:latin typeface="+mn-ea"/>
            <a:ea typeface="+mn-ea"/>
          </a:endParaRPr>
        </a:p>
        <a:p>
          <a:pPr>
            <a:lnSpc>
              <a:spcPts val="1200"/>
            </a:lnSpc>
          </a:pPr>
          <a:endParaRPr lang="en-US" altLang="ja-JP" sz="1200"/>
        </a:p>
      </xdr:txBody>
    </xdr:sp>
    <xdr:clientData/>
  </xdr:twoCellAnchor>
  <xdr:twoCellAnchor>
    <xdr:from>
      <xdr:col>9</xdr:col>
      <xdr:colOff>104775</xdr:colOff>
      <xdr:row>45</xdr:row>
      <xdr:rowOff>32513</xdr:rowOff>
    </xdr:from>
    <xdr:to>
      <xdr:col>15</xdr:col>
      <xdr:colOff>3</xdr:colOff>
      <xdr:row>51</xdr:row>
      <xdr:rowOff>209550</xdr:rowOff>
    </xdr:to>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flipH="1">
          <a:off x="6505575" y="10586213"/>
          <a:ext cx="2419353" cy="1129537"/>
        </a:xfrm>
        <a:prstGeom prst="straightConnector1">
          <a:avLst/>
        </a:prstGeom>
        <a:noFill/>
        <a:ln w="28575">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419102</xdr:colOff>
      <xdr:row>13</xdr:row>
      <xdr:rowOff>76202</xdr:rowOff>
    </xdr:from>
    <xdr:to>
      <xdr:col>16</xdr:col>
      <xdr:colOff>287483</xdr:colOff>
      <xdr:row>29</xdr:row>
      <xdr:rowOff>176917</xdr:rowOff>
    </xdr:to>
    <xdr:cxnSp macro="">
      <xdr:nvCxnSpPr>
        <xdr:cNvPr id="113" name="直線矢印コネクタ 112">
          <a:extLst>
            <a:ext uri="{FF2B5EF4-FFF2-40B4-BE49-F238E27FC236}">
              <a16:creationId xmlns:a16="http://schemas.microsoft.com/office/drawing/2014/main" id="{00000000-0008-0000-0100-000071000000}"/>
            </a:ext>
          </a:extLst>
        </xdr:cNvPr>
        <xdr:cNvCxnSpPr>
          <a:stCxn id="107" idx="1"/>
        </xdr:cNvCxnSpPr>
      </xdr:nvCxnSpPr>
      <xdr:spPr>
        <a:xfrm flipH="1" flipV="1">
          <a:off x="4696693" y="3851566"/>
          <a:ext cx="5219699" cy="3339215"/>
        </a:xfrm>
        <a:prstGeom prst="straightConnector1">
          <a:avLst/>
        </a:prstGeom>
        <a:noFill/>
        <a:ln w="28575">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304306</xdr:colOff>
      <xdr:row>13</xdr:row>
      <xdr:rowOff>34637</xdr:rowOff>
    </xdr:from>
    <xdr:to>
      <xdr:col>21</xdr:col>
      <xdr:colOff>299357</xdr:colOff>
      <xdr:row>17</xdr:row>
      <xdr:rowOff>43296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44199" y="3844637"/>
          <a:ext cx="4417372" cy="947552"/>
        </a:xfrm>
        <a:prstGeom prst="rect">
          <a:avLst/>
        </a:prstGeom>
        <a:solidFill>
          <a:schemeClr val="accent3">
            <a:lumMod val="40000"/>
            <a:lumOff val="60000"/>
          </a:schemeClr>
        </a:solidFill>
        <a:ln w="9525" cmpd="sng">
          <a:solidFill>
            <a:schemeClr val="bg1">
              <a:shade val="50000"/>
            </a:schemeClr>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500"/>
            </a:lnSpc>
          </a:pPr>
          <a:r>
            <a:rPr lang="en-US" altLang="ja-JP" sz="1600" b="1">
              <a:latin typeface="+mj-ea"/>
              <a:ea typeface="+mj-ea"/>
            </a:rPr>
            <a:t>Ⅰ-3</a:t>
          </a:r>
        </a:p>
        <a:p>
          <a:pPr>
            <a:lnSpc>
              <a:spcPts val="1400"/>
            </a:lnSpc>
          </a:pPr>
          <a:r>
            <a:rPr kumimoji="1" lang="ja-JP" altLang="ja-JP" sz="1200">
              <a:solidFill>
                <a:schemeClr val="tx1"/>
              </a:solidFill>
              <a:effectLst/>
              <a:latin typeface="+mn-lt"/>
              <a:ea typeface="+mn-ea"/>
              <a:cs typeface="+mn-cs"/>
            </a:rPr>
            <a:t>給与所得者等人数は、世帯主及び被保険者の給与収入</a:t>
          </a:r>
          <a:r>
            <a:rPr kumimoji="1" lang="en-US" altLang="ja-JP" sz="1200">
              <a:solidFill>
                <a:schemeClr val="tx1"/>
              </a:solidFill>
              <a:effectLst/>
              <a:latin typeface="+mn-lt"/>
              <a:ea typeface="+mn-ea"/>
              <a:cs typeface="+mn-cs"/>
            </a:rPr>
            <a:t>55</a:t>
          </a:r>
          <a:r>
            <a:rPr kumimoji="1" lang="ja-JP" altLang="ja-JP" sz="1200">
              <a:solidFill>
                <a:schemeClr val="tx1"/>
              </a:solidFill>
              <a:effectLst/>
              <a:latin typeface="+mn-lt"/>
              <a:ea typeface="+mn-ea"/>
              <a:cs typeface="+mn-cs"/>
            </a:rPr>
            <a:t>万以上と公的年金等の収入額</a:t>
          </a:r>
          <a:r>
            <a:rPr kumimoji="1" lang="en-US" altLang="ja-JP" sz="1200">
              <a:solidFill>
                <a:schemeClr val="tx1"/>
              </a:solidFill>
              <a:effectLst/>
              <a:latin typeface="+mn-lt"/>
              <a:ea typeface="+mn-ea"/>
              <a:cs typeface="+mn-cs"/>
            </a:rPr>
            <a:t>60</a:t>
          </a:r>
          <a:r>
            <a:rPr kumimoji="1" lang="ja-JP" altLang="ja-JP" sz="1200">
              <a:solidFill>
                <a:schemeClr val="tx1"/>
              </a:solidFill>
              <a:effectLst/>
              <a:latin typeface="+mn-lt"/>
              <a:ea typeface="+mn-ea"/>
              <a:cs typeface="+mn-cs"/>
            </a:rPr>
            <a:t>万円超（</a:t>
          </a:r>
          <a:r>
            <a:rPr kumimoji="1" lang="en-US" altLang="ja-JP" sz="1200">
              <a:solidFill>
                <a:schemeClr val="tx1"/>
              </a:solidFill>
              <a:effectLst/>
              <a:latin typeface="+mn-lt"/>
              <a:ea typeface="+mn-ea"/>
              <a:cs typeface="+mn-cs"/>
            </a:rPr>
            <a:t>65</a:t>
          </a:r>
          <a:r>
            <a:rPr kumimoji="1" lang="ja-JP" altLang="ja-JP" sz="1200">
              <a:solidFill>
                <a:schemeClr val="tx1"/>
              </a:solidFill>
              <a:effectLst/>
              <a:latin typeface="+mn-lt"/>
              <a:ea typeface="+mn-ea"/>
              <a:cs typeface="+mn-cs"/>
            </a:rPr>
            <a:t>歳未満）又は</a:t>
          </a:r>
          <a:r>
            <a:rPr kumimoji="1" lang="en-US" altLang="ja-JP" sz="1200">
              <a:solidFill>
                <a:schemeClr val="tx1"/>
              </a:solidFill>
              <a:effectLst/>
              <a:latin typeface="+mn-lt"/>
              <a:ea typeface="+mn-ea"/>
              <a:cs typeface="+mn-cs"/>
            </a:rPr>
            <a:t>125</a:t>
          </a:r>
          <a:r>
            <a:rPr kumimoji="1" lang="ja-JP" altLang="ja-JP" sz="1200">
              <a:solidFill>
                <a:schemeClr val="tx1"/>
              </a:solidFill>
              <a:effectLst/>
              <a:latin typeface="+mn-lt"/>
              <a:ea typeface="+mn-ea"/>
              <a:cs typeface="+mn-cs"/>
            </a:rPr>
            <a:t>万円超（</a:t>
          </a:r>
          <a:r>
            <a:rPr kumimoji="1" lang="en-US" altLang="ja-JP" sz="1200">
              <a:solidFill>
                <a:schemeClr val="tx1"/>
              </a:solidFill>
              <a:effectLst/>
              <a:latin typeface="+mn-lt"/>
              <a:ea typeface="+mn-ea"/>
              <a:cs typeface="+mn-cs"/>
            </a:rPr>
            <a:t>65</a:t>
          </a:r>
          <a:r>
            <a:rPr kumimoji="1" lang="ja-JP" altLang="ja-JP" sz="1200">
              <a:solidFill>
                <a:schemeClr val="tx1"/>
              </a:solidFill>
              <a:effectLst/>
              <a:latin typeface="+mn-lt"/>
              <a:ea typeface="+mn-ea"/>
              <a:cs typeface="+mn-cs"/>
            </a:rPr>
            <a:t>歳以上）の人数を記入します。</a:t>
          </a:r>
          <a:endParaRPr lang="ja-JP" altLang="ja-JP" sz="1400">
            <a:effectLst/>
          </a:endParaRPr>
        </a:p>
      </xdr:txBody>
    </xdr:sp>
    <xdr:clientData/>
  </xdr:twoCellAnchor>
  <xdr:twoCellAnchor>
    <xdr:from>
      <xdr:col>9</xdr:col>
      <xdr:colOff>180975</xdr:colOff>
      <xdr:row>6</xdr:row>
      <xdr:rowOff>104775</xdr:rowOff>
    </xdr:from>
    <xdr:to>
      <xdr:col>15</xdr:col>
      <xdr:colOff>304800</xdr:colOff>
      <xdr:row>15</xdr:row>
      <xdr:rowOff>57150</xdr:rowOff>
    </xdr:to>
    <xdr:cxnSp macro="">
      <xdr:nvCxnSpPr>
        <xdr:cNvPr id="22703" name="曲線コネクタ 14">
          <a:extLst>
            <a:ext uri="{FF2B5EF4-FFF2-40B4-BE49-F238E27FC236}">
              <a16:creationId xmlns:a16="http://schemas.microsoft.com/office/drawing/2014/main" id="{00000000-0008-0000-0100-0000AF580000}"/>
            </a:ext>
          </a:extLst>
        </xdr:cNvPr>
        <xdr:cNvCxnSpPr>
          <a:cxnSpLocks noChangeShapeType="1"/>
          <a:stCxn id="22" idx="1"/>
        </xdr:cNvCxnSpPr>
      </xdr:nvCxnSpPr>
      <xdr:spPr bwMode="auto">
        <a:xfrm rot="10800000">
          <a:off x="6581775" y="1647825"/>
          <a:ext cx="2647950" cy="2628900"/>
        </a:xfrm>
        <a:prstGeom prst="curvedConnector3">
          <a:avLst>
            <a:gd name="adj1" fmla="val 50000"/>
          </a:avLst>
        </a:prstGeom>
        <a:noFill/>
        <a:ln w="2857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103911</xdr:colOff>
      <xdr:row>0</xdr:row>
      <xdr:rowOff>0</xdr:rowOff>
    </xdr:from>
    <xdr:to>
      <xdr:col>17</xdr:col>
      <xdr:colOff>284885</xdr:colOff>
      <xdr:row>46</xdr:row>
      <xdr:rowOff>133349</xdr:rowOff>
    </xdr:to>
    <xdr:pic>
      <xdr:nvPicPr>
        <xdr:cNvPr id="20" name="図 19">
          <a:extLst>
            <a:ext uri="{FF2B5EF4-FFF2-40B4-BE49-F238E27FC236}">
              <a16:creationId xmlns:a16="http://schemas.microsoft.com/office/drawing/2014/main" id="{3A43C9FA-9A9B-4952-A566-9225E4A36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456" y="0"/>
          <a:ext cx="5722793" cy="8099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69274</xdr:colOff>
      <xdr:row>6</xdr:row>
      <xdr:rowOff>138547</xdr:rowOff>
    </xdr:from>
    <xdr:to>
      <xdr:col>8</xdr:col>
      <xdr:colOff>571500</xdr:colOff>
      <xdr:row>25</xdr:row>
      <xdr:rowOff>6243</xdr:rowOff>
    </xdr:to>
    <xdr:pic>
      <xdr:nvPicPr>
        <xdr:cNvPr id="4" name="図 3">
          <a:extLst>
            <a:ext uri="{FF2B5EF4-FFF2-40B4-BE49-F238E27FC236}">
              <a16:creationId xmlns:a16="http://schemas.microsoft.com/office/drawing/2014/main" id="{1A69D44E-67CD-4D71-B016-243B5292EEC8}"/>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9274" y="1177638"/>
          <a:ext cx="6044044" cy="3158150"/>
        </a:xfrm>
        <a:prstGeom prst="rect">
          <a:avLst/>
        </a:prstGeom>
      </xdr:spPr>
    </xdr:pic>
    <xdr:clientData/>
  </xdr:twoCellAnchor>
  <xdr:twoCellAnchor editAs="oneCell">
    <xdr:from>
      <xdr:col>18</xdr:col>
      <xdr:colOff>266700</xdr:colOff>
      <xdr:row>0</xdr:row>
      <xdr:rowOff>0</xdr:rowOff>
    </xdr:from>
    <xdr:to>
      <xdr:col>26</xdr:col>
      <xdr:colOff>476250</xdr:colOff>
      <xdr:row>46</xdr:row>
      <xdr:rowOff>171450</xdr:rowOff>
    </xdr:to>
    <xdr:pic>
      <xdr:nvPicPr>
        <xdr:cNvPr id="20920" name="図 25">
          <a:extLst>
            <a:ext uri="{FF2B5EF4-FFF2-40B4-BE49-F238E27FC236}">
              <a16:creationId xmlns:a16="http://schemas.microsoft.com/office/drawing/2014/main" id="{00000000-0008-0000-0200-0000B851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2611100" y="0"/>
          <a:ext cx="5695950" cy="805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11555</xdr:colOff>
      <xdr:row>29</xdr:row>
      <xdr:rowOff>16452</xdr:rowOff>
    </xdr:from>
    <xdr:to>
      <xdr:col>13</xdr:col>
      <xdr:colOff>242454</xdr:colOff>
      <xdr:row>31</xdr:row>
      <xdr:rowOff>34637</xdr:rowOff>
    </xdr:to>
    <xdr:sp macro="" textlink="" fLocksText="0">
      <xdr:nvSpPr>
        <xdr:cNvPr id="3" name="角丸四角形 2">
          <a:extLst>
            <a:ext uri="{FF2B5EF4-FFF2-40B4-BE49-F238E27FC236}">
              <a16:creationId xmlns:a16="http://schemas.microsoft.com/office/drawing/2014/main" id="{00000000-0008-0000-0200-000003000000}"/>
            </a:ext>
          </a:extLst>
        </xdr:cNvPr>
        <xdr:cNvSpPr/>
      </xdr:nvSpPr>
      <xdr:spPr>
        <a:xfrm>
          <a:off x="7631555" y="5038725"/>
          <a:ext cx="1616354" cy="364548"/>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marL="0" indent="0" algn="ctr"/>
          <a:r>
            <a:rPr lang="en-US" altLang="ja-JP" sz="2400" b="1">
              <a:solidFill>
                <a:srgbClr val="FF0000"/>
              </a:solidFill>
              <a:latin typeface="+mn-lt"/>
              <a:ea typeface="+mn-ea"/>
              <a:cs typeface="+mn-cs"/>
            </a:rPr>
            <a:t>A</a:t>
          </a:r>
          <a:endParaRPr lang="ja-JP" altLang="en-US" sz="2400" b="1">
            <a:solidFill>
              <a:srgbClr val="FF0000"/>
            </a:solidFill>
            <a:latin typeface="+mn-lt"/>
            <a:ea typeface="+mn-ea"/>
            <a:cs typeface="+mn-cs"/>
          </a:endParaRPr>
        </a:p>
      </xdr:txBody>
    </xdr:sp>
    <xdr:clientData/>
  </xdr:twoCellAnchor>
  <xdr:twoCellAnchor>
    <xdr:from>
      <xdr:col>18</xdr:col>
      <xdr:colOff>540178</xdr:colOff>
      <xdr:row>21</xdr:row>
      <xdr:rowOff>141218</xdr:rowOff>
    </xdr:from>
    <xdr:to>
      <xdr:col>22</xdr:col>
      <xdr:colOff>450272</xdr:colOff>
      <xdr:row>33</xdr:row>
      <xdr:rowOff>34636</xdr:rowOff>
    </xdr:to>
    <xdr:sp macro="" textlink="" fLocksText="0">
      <xdr:nvSpPr>
        <xdr:cNvPr id="14" name="角丸四角形 13">
          <a:extLst>
            <a:ext uri="{FF2B5EF4-FFF2-40B4-BE49-F238E27FC236}">
              <a16:creationId xmlns:a16="http://schemas.microsoft.com/office/drawing/2014/main" id="{00000000-0008-0000-0200-00000E000000}"/>
            </a:ext>
          </a:extLst>
        </xdr:cNvPr>
        <xdr:cNvSpPr/>
      </xdr:nvSpPr>
      <xdr:spPr>
        <a:xfrm>
          <a:off x="13009269" y="3778036"/>
          <a:ext cx="2681003" cy="1971600"/>
        </a:xfrm>
        <a:prstGeom prst="roundRect">
          <a:avLst>
            <a:gd name="adj" fmla="val 601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en-US" altLang="ja-JP" sz="2800" b="1">
              <a:solidFill>
                <a:srgbClr val="FF0000"/>
              </a:solidFill>
            </a:rPr>
            <a:t>A</a:t>
          </a:r>
          <a:endParaRPr lang="ja-JP" altLang="en-US" sz="2800" b="1">
            <a:solidFill>
              <a:srgbClr val="FF0000"/>
            </a:solidFill>
          </a:endParaRPr>
        </a:p>
      </xdr:txBody>
    </xdr:sp>
    <xdr:clientData/>
  </xdr:twoCellAnchor>
  <xdr:twoCellAnchor>
    <xdr:from>
      <xdr:col>23</xdr:col>
      <xdr:colOff>333524</xdr:colOff>
      <xdr:row>0</xdr:row>
      <xdr:rowOff>142652</xdr:rowOff>
    </xdr:from>
    <xdr:to>
      <xdr:col>24</xdr:col>
      <xdr:colOff>495598</xdr:colOff>
      <xdr:row>3</xdr:row>
      <xdr:rowOff>85725</xdr:rowOff>
    </xdr:to>
    <xdr:sp macro="" textlink="" fLocksText="0">
      <xdr:nvSpPr>
        <xdr:cNvPr id="18" name="円/楕円 17">
          <a:extLst>
            <a:ext uri="{FF2B5EF4-FFF2-40B4-BE49-F238E27FC236}">
              <a16:creationId xmlns:a16="http://schemas.microsoft.com/office/drawing/2014/main" id="{00000000-0008-0000-0200-000012000000}"/>
            </a:ext>
          </a:extLst>
        </xdr:cNvPr>
        <xdr:cNvSpPr/>
      </xdr:nvSpPr>
      <xdr:spPr>
        <a:xfrm>
          <a:off x="22278975" y="142875"/>
          <a:ext cx="847725" cy="457200"/>
        </a:xfrm>
        <a:prstGeom prst="ellipse">
          <a:avLst/>
        </a:prstGeom>
        <a:noFill/>
        <a:ln w="285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22</xdr:col>
      <xdr:colOff>444210</xdr:colOff>
      <xdr:row>19</xdr:row>
      <xdr:rowOff>104476</xdr:rowOff>
    </xdr:from>
    <xdr:to>
      <xdr:col>26</xdr:col>
      <xdr:colOff>259772</xdr:colOff>
      <xdr:row>25</xdr:row>
      <xdr:rowOff>17319</xdr:rowOff>
    </xdr:to>
    <xdr:sp macro="" textlink="" fLocksText="0">
      <xdr:nvSpPr>
        <xdr:cNvPr id="19" name="角丸四角形 18">
          <a:extLst>
            <a:ext uri="{FF2B5EF4-FFF2-40B4-BE49-F238E27FC236}">
              <a16:creationId xmlns:a16="http://schemas.microsoft.com/office/drawing/2014/main" id="{00000000-0008-0000-0200-000013000000}"/>
            </a:ext>
          </a:extLst>
        </xdr:cNvPr>
        <xdr:cNvSpPr/>
      </xdr:nvSpPr>
      <xdr:spPr>
        <a:xfrm>
          <a:off x="15684210" y="3394931"/>
          <a:ext cx="2586471" cy="951933"/>
        </a:xfrm>
        <a:prstGeom prst="roundRect">
          <a:avLst>
            <a:gd name="adj" fmla="val 6016"/>
          </a:avLst>
        </a:prstGeom>
        <a:noFill/>
        <a:ln w="57150">
          <a:solidFill>
            <a:srgbClr val="7030A0"/>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rtl="0">
            <a:defRPr sz="1000"/>
          </a:pPr>
          <a:r>
            <a:rPr lang="ja-JP" altLang="en-US" sz="2400" b="1" i="0" u="none" baseline="0">
              <a:solidFill>
                <a:srgbClr val="800080"/>
              </a:solidFill>
              <a:latin typeface="Calibri"/>
            </a:rPr>
            <a:t>－</a:t>
          </a:r>
          <a:r>
            <a:rPr lang="en-US" altLang="ja-JP" sz="2400" b="1" i="0" u="none" baseline="0">
              <a:solidFill>
                <a:srgbClr val="800080"/>
              </a:solidFill>
              <a:latin typeface="Calibri"/>
            </a:rPr>
            <a:t>A</a:t>
          </a:r>
          <a:r>
            <a:rPr lang="ja-JP" altLang="en-US" sz="2400" b="1" i="0" u="none" baseline="0">
              <a:solidFill>
                <a:srgbClr val="800080"/>
              </a:solidFill>
              <a:latin typeface="Calibri"/>
            </a:rPr>
            <a:t>’</a:t>
          </a:r>
          <a:endParaRPr lang="en-US" altLang="ja-JP" sz="2400" b="1" i="0" u="none" baseline="0">
            <a:solidFill>
              <a:srgbClr val="800080"/>
            </a:solidFill>
            <a:latin typeface="Calibri"/>
          </a:endParaRPr>
        </a:p>
        <a:p>
          <a:pPr algn="ctr" rtl="0">
            <a:defRPr sz="1000"/>
          </a:pPr>
          <a:r>
            <a:rPr lang="ja-JP" altLang="en-US" sz="1200" b="1" i="0" u="none" baseline="0">
              <a:solidFill>
                <a:srgbClr val="800080"/>
              </a:solidFill>
              <a:latin typeface="+mn-ea"/>
              <a:ea typeface="+mn-ea"/>
            </a:rPr>
            <a:t>（</a:t>
          </a:r>
          <a:r>
            <a:rPr lang="en-US" altLang="ja-JP" sz="1200" b="1" i="0" u="none" baseline="0">
              <a:solidFill>
                <a:srgbClr val="800080"/>
              </a:solidFill>
              <a:latin typeface="+mn-ea"/>
              <a:ea typeface="+mn-ea"/>
            </a:rPr>
            <a:t>(94)</a:t>
          </a:r>
          <a:r>
            <a:rPr lang="ja-JP" altLang="en-US" sz="1200" b="1" i="0" u="none" baseline="0">
              <a:solidFill>
                <a:srgbClr val="800080"/>
              </a:solidFill>
              <a:latin typeface="+mn-ea"/>
              <a:ea typeface="+mn-ea"/>
            </a:rPr>
            <a:t>、</a:t>
          </a:r>
          <a:r>
            <a:rPr lang="en-US" altLang="ja-JP" sz="1200" b="1" i="0" u="none" baseline="0">
              <a:solidFill>
                <a:srgbClr val="800080"/>
              </a:solidFill>
              <a:latin typeface="+mn-ea"/>
              <a:ea typeface="+mn-ea"/>
            </a:rPr>
            <a:t>(96)</a:t>
          </a:r>
          <a:r>
            <a:rPr lang="ja-JP" altLang="en-US" sz="1200" b="1" i="0" u="none" baseline="0">
              <a:solidFill>
                <a:srgbClr val="800080"/>
              </a:solidFill>
              <a:latin typeface="+mn-ea"/>
              <a:ea typeface="+mn-ea"/>
            </a:rPr>
            <a:t>、</a:t>
          </a:r>
          <a:r>
            <a:rPr lang="en-US" altLang="ja-JP" sz="1200" b="1" i="0" u="none" baseline="0">
              <a:solidFill>
                <a:srgbClr val="800080"/>
              </a:solidFill>
              <a:latin typeface="+mn-ea"/>
              <a:ea typeface="+mn-ea"/>
            </a:rPr>
            <a:t>(97)</a:t>
          </a:r>
          <a:r>
            <a:rPr lang="ja-JP" altLang="en-US" sz="1200" b="1" i="0" u="none" baseline="0">
              <a:solidFill>
                <a:srgbClr val="800080"/>
              </a:solidFill>
              <a:latin typeface="+mn-ea"/>
              <a:ea typeface="+mn-ea"/>
            </a:rPr>
            <a:t>が控除できる部分）</a:t>
          </a:r>
          <a:endParaRPr lang="en-US" altLang="ja-JP" sz="1200" b="1" i="0" u="none" baseline="0">
            <a:solidFill>
              <a:srgbClr val="800080"/>
            </a:solidFill>
            <a:latin typeface="+mn-ea"/>
            <a:ea typeface="+mn-ea"/>
          </a:endParaRPr>
        </a:p>
      </xdr:txBody>
    </xdr:sp>
    <xdr:clientData/>
  </xdr:twoCellAnchor>
  <xdr:twoCellAnchor>
    <xdr:from>
      <xdr:col>1</xdr:col>
      <xdr:colOff>523158</xdr:colOff>
      <xdr:row>13</xdr:row>
      <xdr:rowOff>114522</xdr:rowOff>
    </xdr:from>
    <xdr:to>
      <xdr:col>3</xdr:col>
      <xdr:colOff>313532</xdr:colOff>
      <xdr:row>16</xdr:row>
      <xdr:rowOff>104477</xdr:rowOff>
    </xdr:to>
    <xdr:sp macro="" textlink="" fLocksText="0">
      <xdr:nvSpPr>
        <xdr:cNvPr id="16" name="角丸四角形 15">
          <a:extLst>
            <a:ext uri="{FF2B5EF4-FFF2-40B4-BE49-F238E27FC236}">
              <a16:creationId xmlns:a16="http://schemas.microsoft.com/office/drawing/2014/main" id="{00000000-0008-0000-0200-000010000000}"/>
            </a:ext>
          </a:extLst>
        </xdr:cNvPr>
        <xdr:cNvSpPr/>
      </xdr:nvSpPr>
      <xdr:spPr>
        <a:xfrm>
          <a:off x="1215885" y="2365886"/>
          <a:ext cx="1175829" cy="5095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en-US" altLang="ja-JP" sz="2800" b="1">
              <a:solidFill>
                <a:srgbClr val="FF0000"/>
              </a:solidFill>
            </a:rPr>
            <a:t>A</a:t>
          </a:r>
          <a:endParaRPr lang="ja-JP" altLang="en-US" sz="2800" b="1">
            <a:solidFill>
              <a:srgbClr val="FF0000"/>
            </a:solidFill>
          </a:endParaRPr>
        </a:p>
      </xdr:txBody>
    </xdr:sp>
    <xdr:clientData/>
  </xdr:twoCellAnchor>
  <xdr:twoCellAnchor>
    <xdr:from>
      <xdr:col>4</xdr:col>
      <xdr:colOff>318804</xdr:colOff>
      <xdr:row>7</xdr:row>
      <xdr:rowOff>80753</xdr:rowOff>
    </xdr:from>
    <xdr:to>
      <xdr:col>6</xdr:col>
      <xdr:colOff>251831</xdr:colOff>
      <xdr:row>9</xdr:row>
      <xdr:rowOff>128304</xdr:rowOff>
    </xdr:to>
    <xdr:sp macro="" textlink="" fLocksText="0">
      <xdr:nvSpPr>
        <xdr:cNvPr id="17" name="円/楕円 16">
          <a:extLst>
            <a:ext uri="{FF2B5EF4-FFF2-40B4-BE49-F238E27FC236}">
              <a16:creationId xmlns:a16="http://schemas.microsoft.com/office/drawing/2014/main" id="{00000000-0008-0000-0200-000011000000}"/>
            </a:ext>
          </a:extLst>
        </xdr:cNvPr>
        <xdr:cNvSpPr/>
      </xdr:nvSpPr>
      <xdr:spPr>
        <a:xfrm>
          <a:off x="3089713" y="1293026"/>
          <a:ext cx="1318482" cy="393914"/>
        </a:xfrm>
        <a:prstGeom prst="ellipse">
          <a:avLst/>
        </a:prstGeom>
        <a:noFill/>
        <a:ln w="381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9</xdr:col>
      <xdr:colOff>379837</xdr:colOff>
      <xdr:row>49</xdr:row>
      <xdr:rowOff>35204</xdr:rowOff>
    </xdr:from>
    <xdr:to>
      <xdr:col>17</xdr:col>
      <xdr:colOff>218432</xdr:colOff>
      <xdr:row>57</xdr:row>
      <xdr:rowOff>7076</xdr:rowOff>
    </xdr:to>
    <xdr:sp macro="" textlink="" fLocksText="0">
      <xdr:nvSpPr>
        <xdr:cNvPr id="21" name="メモ 20">
          <a:extLst>
            <a:ext uri="{FF2B5EF4-FFF2-40B4-BE49-F238E27FC236}">
              <a16:creationId xmlns:a16="http://schemas.microsoft.com/office/drawing/2014/main" id="{00000000-0008-0000-0200-000015000000}"/>
            </a:ext>
          </a:extLst>
        </xdr:cNvPr>
        <xdr:cNvSpPr/>
      </xdr:nvSpPr>
      <xdr:spPr>
        <a:xfrm>
          <a:off x="6614382" y="8521113"/>
          <a:ext cx="5380414" cy="1357327"/>
        </a:xfrm>
        <a:prstGeom prst="foldedCorner">
          <a:avLst/>
        </a:prstGeom>
        <a:solidFill>
          <a:schemeClr val="bg1">
            <a:lumMod val="85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algn="l" rtl="0">
            <a:lnSpc>
              <a:spcPts val="1600"/>
            </a:lnSpc>
            <a:defRPr sz="1000"/>
          </a:pPr>
          <a:r>
            <a:rPr lang="en-US" altLang="ja-JP" sz="1400" b="0" i="0" u="none" baseline="0">
              <a:solidFill>
                <a:srgbClr val="800080"/>
              </a:solidFill>
              <a:latin typeface="HGP創英角ｺﾞｼｯｸUB"/>
              <a:ea typeface="HGP創英角ｺﾞｼｯｸUB"/>
            </a:rPr>
            <a:t>【</a:t>
          </a:r>
          <a:r>
            <a:rPr lang="ja-JP" altLang="en-US" sz="1400" b="0" i="0" u="none" baseline="0">
              <a:solidFill>
                <a:srgbClr val="800080"/>
              </a:solidFill>
              <a:latin typeface="HGP創英角ｺﾞｼｯｸUB"/>
              <a:ea typeface="HGP創英角ｺﾞｼｯｸUB"/>
            </a:rPr>
            <a:t>確定申告で申告された方</a:t>
          </a:r>
          <a:r>
            <a:rPr lang="en-US" altLang="ja-JP" sz="1400" b="0" i="0" u="none" baseline="0">
              <a:solidFill>
                <a:srgbClr val="800080"/>
              </a:solidFill>
              <a:latin typeface="HGP創英角ｺﾞｼｯｸUB"/>
              <a:ea typeface="HGP創英角ｺﾞｼｯｸUB"/>
            </a:rPr>
            <a:t>】</a:t>
          </a:r>
        </a:p>
        <a:p>
          <a:pPr algn="l" rtl="0">
            <a:lnSpc>
              <a:spcPts val="1500"/>
            </a:lnSpc>
          </a:pPr>
          <a:endParaRPr lang="en-US" altLang="ja-JP" sz="1400" b="0" i="0" u="none" baseline="0">
            <a:solidFill>
              <a:srgbClr val="800080"/>
            </a:solidFill>
            <a:latin typeface="Calibri"/>
          </a:endParaRPr>
        </a:p>
        <a:p>
          <a:pPr algn="l" rtl="0">
            <a:lnSpc>
              <a:spcPts val="1600"/>
            </a:lnSpc>
            <a:defRPr sz="1000"/>
          </a:pPr>
          <a:r>
            <a:rPr lang="ja-JP" altLang="en-US" sz="1400" b="0" i="0" u="none" baseline="0">
              <a:solidFill>
                <a:srgbClr val="800080"/>
              </a:solidFill>
              <a:latin typeface="ＭＳ Ｐゴシック"/>
              <a:ea typeface="ＭＳ Ｐゴシック"/>
            </a:rPr>
            <a:t>分離課税で申告された方は、</a:t>
          </a:r>
          <a:endParaRPr lang="ja-JP" altLang="en-US" sz="1400" b="0" i="0" u="none" baseline="0">
            <a:solidFill>
              <a:srgbClr val="800080"/>
            </a:solidFill>
            <a:latin typeface="Calibri"/>
          </a:endParaRPr>
        </a:p>
        <a:p>
          <a:pPr algn="l" rtl="0">
            <a:lnSpc>
              <a:spcPts val="1700"/>
            </a:lnSpc>
            <a:defRPr sz="1000"/>
          </a:pPr>
          <a:r>
            <a:rPr lang="ja-JP" altLang="en-US" sz="1400" b="0" i="0" u="none" baseline="0">
              <a:solidFill>
                <a:srgbClr val="800080"/>
              </a:solidFill>
              <a:latin typeface="ＭＳ Ｐゴシック"/>
              <a:ea typeface="ＭＳ Ｐゴシック"/>
            </a:rPr>
            <a:t>上記</a:t>
          </a:r>
          <a:r>
            <a:rPr lang="en-US" altLang="ja-JP" sz="1400" b="1" i="0" u="none" baseline="0">
              <a:solidFill>
                <a:srgbClr val="800080"/>
              </a:solidFill>
              <a:latin typeface="ＭＳ Ｐゴシック"/>
              <a:ea typeface="ＭＳ Ｐゴシック"/>
            </a:rPr>
            <a:t>A</a:t>
          </a:r>
          <a:r>
            <a:rPr lang="ja-JP" altLang="en-US" sz="1400" b="0" i="0" u="none" baseline="0">
              <a:solidFill>
                <a:srgbClr val="800080"/>
              </a:solidFill>
              <a:latin typeface="ＭＳ Ｐゴシック"/>
              <a:ea typeface="ＭＳ Ｐゴシック"/>
            </a:rPr>
            <a:t>の金額に、分離課税の所得金額を加算した額</a:t>
          </a:r>
          <a:endParaRPr lang="ja-JP" altLang="en-US" sz="1400" b="0" i="0" u="none" baseline="0">
            <a:solidFill>
              <a:srgbClr val="800080"/>
            </a:solidFill>
            <a:latin typeface="Calibri"/>
          </a:endParaRPr>
        </a:p>
        <a:p>
          <a:pPr algn="l" rtl="0">
            <a:lnSpc>
              <a:spcPts val="1500"/>
            </a:lnSpc>
          </a:pPr>
          <a:endParaRPr lang="ja-JP" altLang="en-US" sz="1400" b="0" i="0" u="none" baseline="0">
            <a:solidFill>
              <a:srgbClr val="800080"/>
            </a:solidFill>
            <a:latin typeface="Calibri"/>
          </a:endParaRPr>
        </a:p>
      </xdr:txBody>
    </xdr:sp>
    <xdr:clientData/>
  </xdr:twoCellAnchor>
  <xdr:twoCellAnchor>
    <xdr:from>
      <xdr:col>18</xdr:col>
      <xdr:colOff>495598</xdr:colOff>
      <xdr:row>49</xdr:row>
      <xdr:rowOff>104477</xdr:rowOff>
    </xdr:from>
    <xdr:to>
      <xdr:col>26</xdr:col>
      <xdr:colOff>324148</xdr:colOff>
      <xdr:row>57</xdr:row>
      <xdr:rowOff>66973</xdr:rowOff>
    </xdr:to>
    <xdr:sp macro="" textlink="" fLocksText="0">
      <xdr:nvSpPr>
        <xdr:cNvPr id="22" name="メモ 21">
          <a:extLst>
            <a:ext uri="{FF2B5EF4-FFF2-40B4-BE49-F238E27FC236}">
              <a16:creationId xmlns:a16="http://schemas.microsoft.com/office/drawing/2014/main" id="{00000000-0008-0000-0200-000016000000}"/>
            </a:ext>
          </a:extLst>
        </xdr:cNvPr>
        <xdr:cNvSpPr/>
      </xdr:nvSpPr>
      <xdr:spPr>
        <a:xfrm>
          <a:off x="19011900" y="8505825"/>
          <a:ext cx="5314950" cy="1333500"/>
        </a:xfrm>
        <a:prstGeom prst="foldedCorner">
          <a:avLst/>
        </a:prstGeom>
        <a:solidFill>
          <a:schemeClr val="bg1">
            <a:lumMod val="85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algn="l" rtl="0">
            <a:lnSpc>
              <a:spcPts val="1400"/>
            </a:lnSpc>
            <a:defRPr sz="1000"/>
          </a:pPr>
          <a:r>
            <a:rPr lang="en-US" altLang="ja-JP" sz="1400" b="0" i="0" u="none" baseline="0">
              <a:solidFill>
                <a:srgbClr val="800080"/>
              </a:solidFill>
              <a:latin typeface="HGP創英角ｺﾞｼｯｸUB"/>
              <a:ea typeface="HGP創英角ｺﾞｼｯｸUB"/>
            </a:rPr>
            <a:t>【</a:t>
          </a:r>
          <a:r>
            <a:rPr lang="ja-JP" altLang="en-US" sz="1400" b="0" i="0" u="none" baseline="0">
              <a:solidFill>
                <a:srgbClr val="800080"/>
              </a:solidFill>
              <a:latin typeface="HGP創英角ｺﾞｼｯｸUB"/>
              <a:ea typeface="HGP創英角ｺﾞｼｯｸUB"/>
            </a:rPr>
            <a:t>分離課税の申告された方</a:t>
          </a:r>
          <a:r>
            <a:rPr lang="en-US" altLang="ja-JP" sz="1400" b="0" i="0" u="none" baseline="0">
              <a:solidFill>
                <a:srgbClr val="800080"/>
              </a:solidFill>
              <a:latin typeface="HGP創英角ｺﾞｼｯｸUB"/>
              <a:ea typeface="HGP創英角ｺﾞｼｯｸUB"/>
            </a:rPr>
            <a:t>】</a:t>
          </a:r>
        </a:p>
        <a:p>
          <a:pPr algn="l" rtl="0">
            <a:lnSpc>
              <a:spcPts val="1400"/>
            </a:lnSpc>
          </a:pPr>
          <a:endParaRPr lang="en-US" altLang="ja-JP" sz="1400" b="0" i="0" u="none" baseline="0">
            <a:solidFill>
              <a:srgbClr val="800080"/>
            </a:solidFill>
            <a:latin typeface="HGP創英角ｺﾞｼｯｸUB"/>
            <a:ea typeface="HGP創英角ｺﾞｼｯｸUB"/>
          </a:endParaRPr>
        </a:p>
        <a:p>
          <a:pPr algn="l" rtl="0">
            <a:lnSpc>
              <a:spcPts val="1400"/>
            </a:lnSpc>
            <a:defRPr sz="1000"/>
          </a:pPr>
          <a:r>
            <a:rPr lang="en-US" altLang="ja-JP" sz="1400" b="0" i="0" u="none" baseline="0">
              <a:solidFill>
                <a:srgbClr val="800080"/>
              </a:solidFill>
              <a:latin typeface="ＭＳ Ｐゴシック"/>
              <a:ea typeface="ＭＳ Ｐゴシック"/>
            </a:rPr>
            <a:t>(66)</a:t>
          </a:r>
          <a:r>
            <a:rPr lang="ja-JP" altLang="en-US" sz="1400" b="0" i="0" u="none" baseline="0">
              <a:solidFill>
                <a:srgbClr val="800080"/>
              </a:solidFill>
              <a:latin typeface="ＭＳ Ｐゴシック"/>
              <a:ea typeface="ＭＳ Ｐゴシック"/>
            </a:rPr>
            <a:t>～</a:t>
          </a:r>
          <a:r>
            <a:rPr lang="en-US" altLang="ja-JP" sz="1400" b="0" i="0" u="none" baseline="0">
              <a:solidFill>
                <a:srgbClr val="800080"/>
              </a:solidFill>
              <a:latin typeface="ＭＳ Ｐゴシック"/>
              <a:ea typeface="ＭＳ Ｐゴシック"/>
            </a:rPr>
            <a:t>(76)</a:t>
          </a:r>
          <a:r>
            <a:rPr lang="ja-JP" altLang="en-US" sz="1400" b="0" i="0" u="none" baseline="0">
              <a:solidFill>
                <a:srgbClr val="800080"/>
              </a:solidFill>
              <a:latin typeface="ＭＳ Ｐゴシック"/>
              <a:ea typeface="ＭＳ Ｐゴシック"/>
            </a:rPr>
            <a:t>の合算額　</a:t>
          </a:r>
          <a:r>
            <a:rPr lang="en-US" altLang="ja-JP" sz="1400" b="1" i="0" u="none" baseline="0">
              <a:solidFill>
                <a:srgbClr val="800080"/>
              </a:solidFill>
              <a:latin typeface="ＭＳ Ｐゴシック"/>
              <a:ea typeface="ＭＳ Ｐゴシック"/>
            </a:rPr>
            <a:t>A</a:t>
          </a:r>
          <a:r>
            <a:rPr lang="ja-JP" altLang="en-US" sz="1400" b="0" i="0" u="none" baseline="0">
              <a:solidFill>
                <a:srgbClr val="800080"/>
              </a:solidFill>
              <a:latin typeface="ＭＳ Ｐゴシック"/>
              <a:ea typeface="ＭＳ Ｐゴシック"/>
            </a:rPr>
            <a:t>　　－　　</a:t>
          </a:r>
          <a:r>
            <a:rPr lang="en-US" altLang="ja-JP" sz="1400" b="0" i="0" u="none" baseline="0">
              <a:solidFill>
                <a:srgbClr val="800080"/>
              </a:solidFill>
              <a:latin typeface="ＭＳ Ｐゴシック"/>
              <a:ea typeface="ＭＳ Ｐゴシック"/>
            </a:rPr>
            <a:t>(94)</a:t>
          </a:r>
          <a:r>
            <a:rPr lang="ja-JP" altLang="en-US" sz="1400" b="0" i="0" u="none" baseline="0">
              <a:solidFill>
                <a:srgbClr val="800080"/>
              </a:solidFill>
              <a:latin typeface="ＭＳ Ｐゴシック"/>
              <a:ea typeface="ＭＳ Ｐゴシック"/>
            </a:rPr>
            <a:t>，</a:t>
          </a:r>
          <a:r>
            <a:rPr lang="en-US" altLang="ja-JP" sz="1400" b="0" i="0" u="none" baseline="0">
              <a:solidFill>
                <a:srgbClr val="800080"/>
              </a:solidFill>
              <a:latin typeface="ＭＳ Ｐゴシック"/>
              <a:ea typeface="ＭＳ Ｐゴシック"/>
            </a:rPr>
            <a:t>(96)</a:t>
          </a:r>
          <a:r>
            <a:rPr lang="ja-JP" altLang="en-US" sz="1400" b="0" i="0" u="none" baseline="0">
              <a:solidFill>
                <a:srgbClr val="800080"/>
              </a:solidFill>
              <a:latin typeface="ＭＳ Ｐゴシック"/>
              <a:ea typeface="ＭＳ Ｐゴシック"/>
            </a:rPr>
            <a:t>，</a:t>
          </a:r>
          <a:r>
            <a:rPr lang="en-US" altLang="ja-JP" sz="1400" b="0" i="0" u="none" baseline="0">
              <a:solidFill>
                <a:srgbClr val="800080"/>
              </a:solidFill>
              <a:latin typeface="ＭＳ Ｐゴシック"/>
              <a:ea typeface="ＭＳ Ｐゴシック"/>
            </a:rPr>
            <a:t>(97)</a:t>
          </a:r>
          <a:r>
            <a:rPr lang="ja-JP" altLang="en-US" sz="1400" b="0" i="0" u="none" baseline="0">
              <a:solidFill>
                <a:srgbClr val="800080"/>
              </a:solidFill>
              <a:latin typeface="ＭＳ Ｐゴシック"/>
              <a:ea typeface="ＭＳ Ｐゴシック"/>
            </a:rPr>
            <a:t>の損失額　　</a:t>
          </a:r>
          <a:r>
            <a:rPr lang="en-US" altLang="ja-JP" sz="1400" b="1" i="0" u="none" baseline="0">
              <a:solidFill>
                <a:srgbClr val="800080"/>
              </a:solidFill>
              <a:latin typeface="ＭＳ Ｐゴシック"/>
              <a:ea typeface="ＭＳ Ｐゴシック"/>
            </a:rPr>
            <a:t>A’</a:t>
          </a:r>
        </a:p>
        <a:p>
          <a:pPr algn="l" rtl="0">
            <a:lnSpc>
              <a:spcPts val="1400"/>
            </a:lnSpc>
          </a:pPr>
          <a:endParaRPr lang="en-US" altLang="ja-JP" sz="1400" b="0" i="0" u="none" baseline="0">
            <a:solidFill>
              <a:srgbClr val="800080"/>
            </a:solidFill>
            <a:latin typeface="ＭＳ Ｐゴシック"/>
            <a:ea typeface="ＭＳ Ｐゴシック"/>
          </a:endParaRPr>
        </a:p>
        <a:p>
          <a:pPr algn="l" rtl="0">
            <a:lnSpc>
              <a:spcPts val="1400"/>
            </a:lnSpc>
          </a:pPr>
          <a:endParaRPr lang="en-US" altLang="ja-JP" sz="1400" b="0" i="0" u="none" baseline="0">
            <a:solidFill>
              <a:srgbClr val="800080"/>
            </a:solidFill>
            <a:latin typeface="ＭＳ Ｐゴシック"/>
            <a:ea typeface="ＭＳ Ｐゴシック"/>
          </a:endParaRPr>
        </a:p>
      </xdr:txBody>
    </xdr:sp>
    <xdr:clientData/>
  </xdr:twoCellAnchor>
  <xdr:twoCellAnchor>
    <xdr:from>
      <xdr:col>0</xdr:col>
      <xdr:colOff>399827</xdr:colOff>
      <xdr:row>50</xdr:row>
      <xdr:rowOff>9376</xdr:rowOff>
    </xdr:from>
    <xdr:to>
      <xdr:col>8</xdr:col>
      <xdr:colOff>238423</xdr:colOff>
      <xdr:row>57</xdr:row>
      <xdr:rowOff>0</xdr:rowOff>
    </xdr:to>
    <xdr:sp macro="" textlink="" fLocksText="0">
      <xdr:nvSpPr>
        <xdr:cNvPr id="23" name="メモ 22">
          <a:extLst>
            <a:ext uri="{FF2B5EF4-FFF2-40B4-BE49-F238E27FC236}">
              <a16:creationId xmlns:a16="http://schemas.microsoft.com/office/drawing/2014/main" id="{00000000-0008-0000-0200-000017000000}"/>
            </a:ext>
          </a:extLst>
        </xdr:cNvPr>
        <xdr:cNvSpPr/>
      </xdr:nvSpPr>
      <xdr:spPr>
        <a:xfrm>
          <a:off x="400050" y="8582025"/>
          <a:ext cx="5324475" cy="1190625"/>
        </a:xfrm>
        <a:prstGeom prst="foldedCorner">
          <a:avLst/>
        </a:prstGeom>
        <a:solidFill>
          <a:schemeClr val="bg1">
            <a:lumMod val="85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algn="l" rtl="0">
            <a:lnSpc>
              <a:spcPts val="1500"/>
            </a:lnSpc>
            <a:defRPr sz="1000"/>
          </a:pPr>
          <a:r>
            <a:rPr lang="en-US" altLang="ja-JP" sz="1400" b="0" i="0" u="none" baseline="0">
              <a:solidFill>
                <a:srgbClr val="800080"/>
              </a:solidFill>
              <a:latin typeface="HGP創英角ｺﾞｼｯｸUB"/>
              <a:ea typeface="HGP創英角ｺﾞｼｯｸUB"/>
            </a:rPr>
            <a:t>【</a:t>
          </a:r>
          <a:r>
            <a:rPr lang="ja-JP" altLang="en-US" sz="1400" b="0" i="0" u="none" baseline="0">
              <a:solidFill>
                <a:srgbClr val="800080"/>
              </a:solidFill>
              <a:latin typeface="HGP創英角ｺﾞｼｯｸUB"/>
              <a:ea typeface="HGP創英角ｺﾞｼｯｸUB"/>
            </a:rPr>
            <a:t>源泉徴収票</a:t>
          </a:r>
          <a:r>
            <a:rPr lang="en-US" altLang="ja-JP" sz="1400" b="0" i="0" u="none" baseline="0">
              <a:solidFill>
                <a:srgbClr val="800080"/>
              </a:solidFill>
              <a:latin typeface="HGP創英角ｺﾞｼｯｸUB"/>
              <a:ea typeface="HGP創英角ｺﾞｼｯｸUB"/>
            </a:rPr>
            <a:t>】</a:t>
          </a:r>
        </a:p>
        <a:p>
          <a:pPr algn="l" rtl="0">
            <a:lnSpc>
              <a:spcPts val="1400"/>
            </a:lnSpc>
          </a:pPr>
          <a:endParaRPr lang="en-US" altLang="ja-JP" sz="1400" b="0" i="0" u="none" baseline="0">
            <a:solidFill>
              <a:srgbClr val="800080"/>
            </a:solidFill>
            <a:latin typeface="Calibri"/>
          </a:endParaRPr>
        </a:p>
        <a:p>
          <a:pPr algn="l" rtl="0">
            <a:lnSpc>
              <a:spcPts val="1500"/>
            </a:lnSpc>
            <a:defRPr sz="1000"/>
          </a:pPr>
          <a:r>
            <a:rPr lang="ja-JP" altLang="en-US" sz="1400" b="0" i="0" u="none" baseline="0">
              <a:solidFill>
                <a:srgbClr val="800080"/>
              </a:solidFill>
              <a:latin typeface="ＭＳ Ｐゴシック"/>
              <a:ea typeface="ＭＳ Ｐゴシック"/>
            </a:rPr>
            <a:t>給与所得のみ</a:t>
          </a:r>
          <a:endParaRPr lang="ja-JP" altLang="en-US" sz="1400" b="0" i="0" u="none" baseline="0">
            <a:solidFill>
              <a:srgbClr val="800080"/>
            </a:solidFill>
            <a:latin typeface="Calibri"/>
          </a:endParaRPr>
        </a:p>
        <a:p>
          <a:pPr algn="l" rtl="0">
            <a:lnSpc>
              <a:spcPts val="1400"/>
            </a:lnSpc>
          </a:pPr>
          <a:endParaRPr lang="ja-JP" altLang="en-US" sz="1400" b="0" i="0" u="none" baseline="0">
            <a:solidFill>
              <a:srgbClr val="800080"/>
            </a:solidFill>
            <a:latin typeface="Calibri"/>
          </a:endParaRPr>
        </a:p>
        <a:p>
          <a:pPr algn="l" rtl="0">
            <a:lnSpc>
              <a:spcPts val="1300"/>
            </a:lnSpc>
          </a:pPr>
          <a:endParaRPr lang="ja-JP" altLang="en-US" sz="1400" b="0" i="0" u="none" baseline="0">
            <a:solidFill>
              <a:srgbClr val="800080"/>
            </a:solidFill>
            <a:latin typeface="Calibri"/>
          </a:endParaRPr>
        </a:p>
      </xdr:txBody>
    </xdr:sp>
    <xdr:clientData/>
  </xdr:twoCellAnchor>
  <xdr:twoCellAnchor>
    <xdr:from>
      <xdr:col>2</xdr:col>
      <xdr:colOff>34638</xdr:colOff>
      <xdr:row>7</xdr:row>
      <xdr:rowOff>69273</xdr:rowOff>
    </xdr:from>
    <xdr:to>
      <xdr:col>3</xdr:col>
      <xdr:colOff>381001</xdr:colOff>
      <xdr:row>8</xdr:row>
      <xdr:rowOff>155863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20093" y="1281546"/>
          <a:ext cx="1039090" cy="2597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令和５年分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1:AK60"/>
  <sheetViews>
    <sheetView tabSelected="1" view="pageBreakPreview" zoomScale="80" zoomScaleNormal="70" zoomScaleSheetLayoutView="80" workbookViewId="0">
      <selection activeCell="F12" sqref="F12:G12"/>
    </sheetView>
  </sheetViews>
  <sheetFormatPr defaultRowHeight="13.5" x14ac:dyDescent="0.15"/>
  <cols>
    <col min="1" max="1" width="2.25" style="1" customWidth="1"/>
    <col min="2" max="2" width="3.375" style="1" customWidth="1"/>
    <col min="3" max="3" width="13" style="1" customWidth="1"/>
    <col min="4" max="4" width="13.375" style="1" customWidth="1"/>
    <col min="5" max="5" width="9.125" style="1" customWidth="1"/>
    <col min="6" max="6" width="4.25" style="1" customWidth="1"/>
    <col min="7" max="7" width="10.75" style="1" customWidth="1"/>
    <col min="8" max="8" width="5.875" style="1" customWidth="1"/>
    <col min="9" max="9" width="22" style="1" customWidth="1"/>
    <col min="10" max="10" width="3.5" style="1" customWidth="1"/>
    <col min="11" max="11" width="9" style="1" customWidth="1"/>
    <col min="12" max="12" width="8.625" style="1" customWidth="1"/>
    <col min="13" max="14" width="8.75" style="1" customWidth="1"/>
    <col min="15" max="15" width="8.625" style="1" customWidth="1"/>
    <col min="16" max="16" width="11.75" style="1" customWidth="1"/>
    <col min="17" max="18" width="9" style="1"/>
    <col min="19" max="19" width="4.5" style="1" customWidth="1"/>
    <col min="20" max="29" width="9" style="1" customWidth="1"/>
    <col min="30" max="32" width="9" style="1"/>
    <col min="33" max="33" width="10.625" style="1" customWidth="1"/>
    <col min="34" max="35" width="9" style="1"/>
    <col min="36" max="36" width="9" style="1" customWidth="1"/>
    <col min="37" max="16384" width="9" style="1"/>
  </cols>
  <sheetData>
    <row r="1" spans="3:37" ht="31.5" customHeight="1" x14ac:dyDescent="0.25">
      <c r="H1" s="51" t="s">
        <v>95</v>
      </c>
      <c r="I1" s="2"/>
      <c r="J1" s="2"/>
      <c r="K1" s="2"/>
      <c r="L1" s="2"/>
      <c r="M1" s="2"/>
      <c r="N1" s="2"/>
      <c r="O1" s="2"/>
      <c r="P1" s="2"/>
      <c r="AB1" s="34" t="s">
        <v>90</v>
      </c>
    </row>
    <row r="2" spans="3:37" ht="18.75" customHeight="1" x14ac:dyDescent="0.25">
      <c r="H2" s="2"/>
      <c r="I2" s="2"/>
      <c r="J2" s="2"/>
      <c r="K2" s="2"/>
      <c r="L2" s="2"/>
      <c r="M2" s="2"/>
      <c r="N2" s="2"/>
      <c r="O2" s="2"/>
      <c r="P2" s="2"/>
      <c r="Y2" s="34"/>
    </row>
    <row r="3" spans="3:37" ht="18.75" customHeight="1" x14ac:dyDescent="0.25">
      <c r="C3" s="66" t="s">
        <v>36</v>
      </c>
      <c r="D3" s="67"/>
      <c r="E3" s="67"/>
      <c r="F3" s="67"/>
      <c r="G3" s="67"/>
      <c r="H3" s="68"/>
      <c r="I3" s="68"/>
      <c r="J3" s="68"/>
      <c r="K3" s="2"/>
      <c r="L3" s="2"/>
      <c r="M3" s="2"/>
      <c r="N3" s="2"/>
      <c r="O3" s="75"/>
      <c r="P3" s="2"/>
      <c r="T3" s="1" t="s">
        <v>104</v>
      </c>
      <c r="Y3" s="34"/>
      <c r="AF3" s="108"/>
    </row>
    <row r="4" spans="3:37" ht="18.75" customHeight="1" x14ac:dyDescent="0.15">
      <c r="C4" s="69" t="s">
        <v>54</v>
      </c>
      <c r="D4" s="39"/>
      <c r="E4" s="39"/>
      <c r="F4" s="39"/>
      <c r="G4" s="39"/>
      <c r="H4" s="39"/>
      <c r="I4" s="39"/>
      <c r="J4" s="39"/>
      <c r="T4" s="134"/>
      <c r="U4" s="134"/>
      <c r="V4" s="136" t="s">
        <v>93</v>
      </c>
      <c r="W4" s="134"/>
      <c r="X4" s="136" t="s">
        <v>92</v>
      </c>
      <c r="Y4" s="136"/>
      <c r="Z4" s="136" t="s">
        <v>94</v>
      </c>
      <c r="AA4" s="134"/>
      <c r="AB4" s="130" t="s">
        <v>75</v>
      </c>
      <c r="AC4" s="130"/>
    </row>
    <row r="5" spans="3:37" ht="18.75" customHeight="1" thickBot="1" x14ac:dyDescent="0.2">
      <c r="C5" s="32"/>
      <c r="L5" s="103" t="s">
        <v>60</v>
      </c>
      <c r="M5" s="132" t="s">
        <v>52</v>
      </c>
      <c r="N5" s="133"/>
      <c r="T5" s="135"/>
      <c r="U5" s="135"/>
      <c r="V5" s="135"/>
      <c r="W5" s="135"/>
      <c r="X5" s="137"/>
      <c r="Y5" s="137"/>
      <c r="Z5" s="135"/>
      <c r="AA5" s="135"/>
      <c r="AB5" s="131"/>
      <c r="AC5" s="131"/>
      <c r="AE5" s="102"/>
      <c r="AF5" s="102" t="s">
        <v>65</v>
      </c>
      <c r="AG5" s="102" t="s">
        <v>67</v>
      </c>
      <c r="AH5" s="102" t="s">
        <v>68</v>
      </c>
      <c r="AI5" s="102" t="s">
        <v>69</v>
      </c>
      <c r="AJ5" s="102" t="s">
        <v>70</v>
      </c>
      <c r="AK5" s="102" t="s">
        <v>71</v>
      </c>
    </row>
    <row r="6" spans="3:37" ht="18.75" customHeight="1" x14ac:dyDescent="0.15">
      <c r="C6" s="138" t="s">
        <v>35</v>
      </c>
      <c r="D6" s="138"/>
      <c r="E6" s="139" t="s">
        <v>0</v>
      </c>
      <c r="F6" s="139" t="s">
        <v>1</v>
      </c>
      <c r="G6" s="139"/>
      <c r="H6" s="139"/>
      <c r="I6" s="138" t="s">
        <v>53</v>
      </c>
      <c r="J6" s="138"/>
      <c r="L6" s="140">
        <f>COUNTIF(E11:E15,"&lt;6")</f>
        <v>0</v>
      </c>
      <c r="M6" s="142"/>
      <c r="N6" s="143"/>
      <c r="T6" s="146" t="s">
        <v>61</v>
      </c>
      <c r="U6" s="146"/>
      <c r="V6" s="147">
        <v>6.77</v>
      </c>
      <c r="W6" s="147"/>
      <c r="X6" s="148">
        <v>23443</v>
      </c>
      <c r="Y6" s="148"/>
      <c r="Z6" s="148">
        <v>17250</v>
      </c>
      <c r="AA6" s="148"/>
      <c r="AB6" s="148">
        <v>650000</v>
      </c>
      <c r="AC6" s="148"/>
      <c r="AE6" s="102" t="s">
        <v>72</v>
      </c>
      <c r="AF6" s="102">
        <f>ROUNDDOWN($X$6*0.8,0)</f>
        <v>18754</v>
      </c>
      <c r="AG6" s="102">
        <f>ROUNDDOWN($X$6*0.5,0)</f>
        <v>11721</v>
      </c>
      <c r="AH6" s="102">
        <f>ROUNDDOWN($X$6*0.3,0)</f>
        <v>7032</v>
      </c>
      <c r="AI6" s="102">
        <f>ROUNDDOWN($Z$6*0.8,0)</f>
        <v>13800</v>
      </c>
      <c r="AJ6" s="102">
        <f>ROUNDDOWN($Z$6*0.5,0)</f>
        <v>8625</v>
      </c>
      <c r="AK6" s="102">
        <f>ROUNDDOWN($Z$6*0.3,0)</f>
        <v>5175</v>
      </c>
    </row>
    <row r="7" spans="3:37" ht="18.75" customHeight="1" thickBot="1" x14ac:dyDescent="0.2">
      <c r="C7" s="138"/>
      <c r="D7" s="138"/>
      <c r="E7" s="139"/>
      <c r="F7" s="139"/>
      <c r="G7" s="139"/>
      <c r="H7" s="139"/>
      <c r="I7" s="138"/>
      <c r="J7" s="138"/>
      <c r="L7" s="141"/>
      <c r="M7" s="144"/>
      <c r="N7" s="145"/>
      <c r="O7" s="102">
        <f>IF(M7-1&lt;0,0,M7-1)</f>
        <v>0</v>
      </c>
      <c r="T7" s="146"/>
      <c r="U7" s="146"/>
      <c r="V7" s="147"/>
      <c r="W7" s="147"/>
      <c r="X7" s="148"/>
      <c r="Y7" s="148"/>
      <c r="Z7" s="148"/>
      <c r="AA7" s="148"/>
      <c r="AB7" s="148"/>
      <c r="AC7" s="148"/>
      <c r="AE7" s="102" t="s">
        <v>73</v>
      </c>
      <c r="AF7" s="102">
        <f>ROUNDDOWN($X$8*0.8,0)</f>
        <v>7325</v>
      </c>
      <c r="AG7" s="102">
        <f>ROUNDDOWN($X$8*0.5,0)</f>
        <v>4578</v>
      </c>
      <c r="AH7" s="102">
        <f>ROUNDDOWN($X$8*0.3,0)</f>
        <v>2747</v>
      </c>
      <c r="AI7" s="102">
        <f>ROUNDDOWN($Z$8*0.8,0)</f>
        <v>5392</v>
      </c>
      <c r="AJ7" s="102">
        <f>ROUNDDOWN($Z$8*0.5,0)</f>
        <v>3370</v>
      </c>
      <c r="AK7" s="102">
        <f>ROUNDDOWN($Z$8*0.3,0)</f>
        <v>2022</v>
      </c>
    </row>
    <row r="8" spans="3:37" ht="18.75" customHeight="1" x14ac:dyDescent="0.15">
      <c r="C8" s="149" t="s">
        <v>97</v>
      </c>
      <c r="D8" s="150"/>
      <c r="E8" s="151"/>
      <c r="F8" s="155" t="s">
        <v>91</v>
      </c>
      <c r="G8" s="156"/>
      <c r="H8" s="156"/>
      <c r="I8" s="156"/>
      <c r="J8" s="157"/>
      <c r="K8" s="161" t="s">
        <v>49</v>
      </c>
      <c r="L8" s="161" t="s">
        <v>50</v>
      </c>
      <c r="M8" s="162" t="s">
        <v>47</v>
      </c>
      <c r="N8" s="162" t="s">
        <v>48</v>
      </c>
      <c r="O8" s="139" t="s">
        <v>45</v>
      </c>
      <c r="P8" s="163" t="s">
        <v>46</v>
      </c>
      <c r="T8" s="164" t="s">
        <v>62</v>
      </c>
      <c r="U8" s="164"/>
      <c r="V8" s="147">
        <v>2.72</v>
      </c>
      <c r="W8" s="147"/>
      <c r="X8" s="148">
        <v>9157</v>
      </c>
      <c r="Y8" s="148"/>
      <c r="Z8" s="148">
        <v>6740</v>
      </c>
      <c r="AA8" s="148"/>
      <c r="AB8" s="148">
        <v>240000</v>
      </c>
      <c r="AC8" s="148"/>
      <c r="AE8" s="102" t="s">
        <v>74</v>
      </c>
      <c r="AF8" s="102">
        <f>ROUNDDOWN($X$10*0.8,0)</f>
        <v>11792</v>
      </c>
      <c r="AG8" s="102">
        <f>ROUNDDOWN($X$10*0.5,0)</f>
        <v>7370</v>
      </c>
      <c r="AH8" s="102">
        <f>ROUNDDOWN($X$10*0.3,0)</f>
        <v>4422</v>
      </c>
      <c r="AI8" s="102"/>
      <c r="AJ8" s="102"/>
      <c r="AK8" s="102"/>
    </row>
    <row r="9" spans="3:37" ht="18.75" customHeight="1" x14ac:dyDescent="0.15">
      <c r="C9" s="152"/>
      <c r="D9" s="153"/>
      <c r="E9" s="154"/>
      <c r="F9" s="158"/>
      <c r="G9" s="159"/>
      <c r="H9" s="159"/>
      <c r="I9" s="159"/>
      <c r="J9" s="160"/>
      <c r="K9" s="161"/>
      <c r="L9" s="161"/>
      <c r="M9" s="139"/>
      <c r="N9" s="139"/>
      <c r="O9" s="139"/>
      <c r="P9" s="163"/>
      <c r="T9" s="164"/>
      <c r="U9" s="164"/>
      <c r="V9" s="147"/>
      <c r="W9" s="147"/>
      <c r="X9" s="148"/>
      <c r="Y9" s="148"/>
      <c r="Z9" s="148"/>
      <c r="AA9" s="148"/>
      <c r="AB9" s="148"/>
      <c r="AC9" s="148"/>
      <c r="AE9" s="102"/>
      <c r="AF9" s="102"/>
      <c r="AG9" s="102"/>
      <c r="AH9" s="102"/>
      <c r="AI9" s="102"/>
      <c r="AJ9" s="102"/>
      <c r="AK9" s="102"/>
    </row>
    <row r="10" spans="3:37" ht="18.75" customHeight="1" thickBot="1" x14ac:dyDescent="0.2">
      <c r="C10" s="152"/>
      <c r="D10" s="153"/>
      <c r="E10" s="154"/>
      <c r="F10" s="158"/>
      <c r="G10" s="159"/>
      <c r="H10" s="159"/>
      <c r="I10" s="159"/>
      <c r="J10" s="160"/>
      <c r="K10" s="161"/>
      <c r="L10" s="161"/>
      <c r="M10" s="139"/>
      <c r="N10" s="139"/>
      <c r="O10" s="139"/>
      <c r="P10" s="163"/>
      <c r="T10" s="164" t="s">
        <v>63</v>
      </c>
      <c r="U10" s="164"/>
      <c r="V10" s="147">
        <v>2.39</v>
      </c>
      <c r="W10" s="147"/>
      <c r="X10" s="148">
        <v>14740</v>
      </c>
      <c r="Y10" s="148"/>
      <c r="Z10" s="165"/>
      <c r="AA10" s="165"/>
      <c r="AB10" s="148">
        <v>170000</v>
      </c>
      <c r="AC10" s="148"/>
    </row>
    <row r="11" spans="3:37" ht="18.75" customHeight="1" x14ac:dyDescent="0.2">
      <c r="C11" s="14" t="s">
        <v>22</v>
      </c>
      <c r="D11" s="10"/>
      <c r="E11" s="124"/>
      <c r="F11" s="166"/>
      <c r="G11" s="166"/>
      <c r="H11" s="46" t="s">
        <v>33</v>
      </c>
      <c r="I11" s="71">
        <f>IF(F11&gt;430000,F11-430000,0)</f>
        <v>0</v>
      </c>
      <c r="J11" s="50" t="s">
        <v>33</v>
      </c>
      <c r="K11" s="105">
        <f>IF(I17,I11/I17,0)</f>
        <v>0</v>
      </c>
      <c r="L11" s="105">
        <f>IF(SUMPRODUCT((E11&gt;38)*(E11&lt;65))&gt;0,IFERROR(I11/I18,0),0)</f>
        <v>0</v>
      </c>
      <c r="M11" s="98">
        <f>IF(E11="",0,IF(E11&gt;6,$I$22*K11+$D$24+$D$26/$E$18,$D$26/$E$18))</f>
        <v>0</v>
      </c>
      <c r="N11" s="106">
        <f>IF(E11="",0,IF(E11&gt;6,$I$34*K11+$D$36+$D$38/$E$18,$D$38/$E$18))</f>
        <v>0</v>
      </c>
      <c r="O11" s="107">
        <f>IF(SUMPRODUCT((E11&gt;=39)*(E11&lt;65))&gt;0,L11*I46+D48,0)</f>
        <v>0</v>
      </c>
      <c r="P11" s="115">
        <f>ROUNDDOWN(SUM(M11:O11),-2)</f>
        <v>0</v>
      </c>
      <c r="T11" s="164"/>
      <c r="U11" s="164"/>
      <c r="V11" s="147"/>
      <c r="W11" s="147"/>
      <c r="X11" s="148"/>
      <c r="Y11" s="148"/>
      <c r="Z11" s="165"/>
      <c r="AA11" s="165"/>
      <c r="AB11" s="148"/>
      <c r="AC11" s="148"/>
    </row>
    <row r="12" spans="3:37" ht="18.75" customHeight="1" x14ac:dyDescent="0.2">
      <c r="C12" s="14" t="s">
        <v>23</v>
      </c>
      <c r="D12" s="10"/>
      <c r="E12" s="125"/>
      <c r="F12" s="167"/>
      <c r="G12" s="168"/>
      <c r="H12" s="47" t="s">
        <v>33</v>
      </c>
      <c r="I12" s="71">
        <f>IF(F12&gt;430000,F12-430000,0)</f>
        <v>0</v>
      </c>
      <c r="J12" s="50" t="s">
        <v>33</v>
      </c>
      <c r="K12" s="97">
        <f>IF(I17,I12/I17,0)</f>
        <v>0</v>
      </c>
      <c r="L12" s="97">
        <f>IF(SUMPRODUCT((E12&gt;38)*(E12&lt;65))&gt;0,IFERROR(I12/I18,0),0)</f>
        <v>0</v>
      </c>
      <c r="M12" s="98">
        <f t="shared" ref="M12:M14" si="0">IF(E12="",0,IF(E12&gt;6,$I$22*K12+$D$24+$D$26/$E$18,$D$26/$E$18))</f>
        <v>0</v>
      </c>
      <c r="N12" s="106">
        <f t="shared" ref="N12:N15" si="1">IF(E12="",0,IF(E12&gt;6,$I$34*K12+$D$36+$D$38/$E$18,$D$38/$E$18))</f>
        <v>0</v>
      </c>
      <c r="O12" s="99">
        <f>IF(SUMPRODUCT((E12&gt;=39)*(E12&lt;65))&gt;0,L12*I46+D48,0)</f>
        <v>0</v>
      </c>
      <c r="P12" s="115">
        <f>ROUNDDOWN(SUM(M12:O12),-2)</f>
        <v>0</v>
      </c>
      <c r="S12" s="111"/>
      <c r="T12" s="111"/>
      <c r="U12" s="111"/>
      <c r="V12" s="111"/>
      <c r="W12" s="111"/>
      <c r="X12" s="111"/>
      <c r="Y12" s="111"/>
      <c r="Z12" s="111"/>
      <c r="AA12" s="111"/>
      <c r="AB12" s="111"/>
      <c r="AC12" s="111"/>
    </row>
    <row r="13" spans="3:37" ht="18.75" customHeight="1" x14ac:dyDescent="0.2">
      <c r="C13" s="14" t="s">
        <v>24</v>
      </c>
      <c r="D13" s="123"/>
      <c r="E13" s="125"/>
      <c r="F13" s="167"/>
      <c r="G13" s="168"/>
      <c r="H13" s="47" t="s">
        <v>33</v>
      </c>
      <c r="I13" s="71">
        <f>IF(F13&gt;430000,F13-430000,0)</f>
        <v>0</v>
      </c>
      <c r="J13" s="50" t="s">
        <v>33</v>
      </c>
      <c r="K13" s="97">
        <f>IF(I17,I13/I17,0)</f>
        <v>0</v>
      </c>
      <c r="L13" s="97">
        <f>IF(SUMPRODUCT((E13&gt;38)*(E13&lt;65))&gt;0,IFERROR(I13/I18,0),0)</f>
        <v>0</v>
      </c>
      <c r="M13" s="98">
        <f t="shared" si="0"/>
        <v>0</v>
      </c>
      <c r="N13" s="106">
        <f t="shared" si="1"/>
        <v>0</v>
      </c>
      <c r="O13" s="99">
        <f>IF(SUMPRODUCT((E13&gt;=39)*(E13&lt;65))&gt;0,L13*I46+D48,0)</f>
        <v>0</v>
      </c>
      <c r="P13" s="115">
        <f>ROUNDDOWN(SUM(M13:O13),-2)</f>
        <v>0</v>
      </c>
      <c r="R13" s="112"/>
      <c r="S13" s="169" t="s">
        <v>98</v>
      </c>
      <c r="T13" s="169"/>
      <c r="U13" s="169"/>
      <c r="V13" s="169"/>
      <c r="W13" s="169"/>
      <c r="X13" s="169"/>
      <c r="Y13" s="169"/>
      <c r="Z13" s="169"/>
      <c r="AA13" s="169"/>
      <c r="AB13" s="169"/>
      <c r="AC13" s="170"/>
    </row>
    <row r="14" spans="3:37" ht="18.75" customHeight="1" x14ac:dyDescent="0.2">
      <c r="C14" s="14" t="s">
        <v>25</v>
      </c>
      <c r="D14" s="10"/>
      <c r="E14" s="125"/>
      <c r="F14" s="167"/>
      <c r="G14" s="168"/>
      <c r="H14" s="48" t="s">
        <v>33</v>
      </c>
      <c r="I14" s="71">
        <f>IF(F14&gt;430000,F14-430000,0)</f>
        <v>0</v>
      </c>
      <c r="J14" s="50" t="s">
        <v>33</v>
      </c>
      <c r="K14" s="97">
        <f>IF(I17,I14/I17,0)</f>
        <v>0</v>
      </c>
      <c r="L14" s="97">
        <f>IF(SUMPRODUCT((E14&gt;38)*(E14&lt;65))&gt;0,IFERROR(I14/I18,0),0)</f>
        <v>0</v>
      </c>
      <c r="M14" s="98">
        <f t="shared" si="0"/>
        <v>0</v>
      </c>
      <c r="N14" s="106">
        <f t="shared" si="1"/>
        <v>0</v>
      </c>
      <c r="O14" s="99">
        <f>IF(SUMPRODUCT((E14&gt;=39)*(E14&lt;65))&gt;0,L14*I46+D48,0)</f>
        <v>0</v>
      </c>
      <c r="P14" s="115">
        <f>ROUNDDOWN(SUM(M14:O14),-2)</f>
        <v>0</v>
      </c>
      <c r="R14" s="112"/>
      <c r="S14" s="169"/>
      <c r="T14" s="169"/>
      <c r="U14" s="169"/>
      <c r="V14" s="169"/>
      <c r="W14" s="169"/>
      <c r="X14" s="169"/>
      <c r="Y14" s="169"/>
      <c r="Z14" s="169"/>
      <c r="AA14" s="169"/>
      <c r="AB14" s="169"/>
      <c r="AC14" s="170"/>
    </row>
    <row r="15" spans="3:37" ht="18.75" customHeight="1" thickBot="1" x14ac:dyDescent="0.25">
      <c r="C15" s="81" t="s">
        <v>26</v>
      </c>
      <c r="D15" s="82"/>
      <c r="E15" s="126"/>
      <c r="F15" s="167"/>
      <c r="G15" s="168"/>
      <c r="H15" s="49" t="s">
        <v>33</v>
      </c>
      <c r="I15" s="71">
        <f>IF(F15&gt;430000,F15-430000,0)</f>
        <v>0</v>
      </c>
      <c r="J15" s="50" t="s">
        <v>33</v>
      </c>
      <c r="K15" s="97">
        <f>IF(I17,I15/I17,0)</f>
        <v>0</v>
      </c>
      <c r="L15" s="97">
        <f>IF(SUMPRODUCT((E15&gt;38)*(E15&lt;65))&gt;0,IFERROR(I15/I18,0),0)</f>
        <v>0</v>
      </c>
      <c r="M15" s="98">
        <f>IF(E15="",0,IF(E15&gt;6,$I$22*K15+$D$24+$D$26/$E$18,$D$26/$E$18))</f>
        <v>0</v>
      </c>
      <c r="N15" s="106">
        <f t="shared" si="1"/>
        <v>0</v>
      </c>
      <c r="O15" s="99">
        <f>IF(SUMPRODUCT((E15&gt;=39)*(E15&lt;65))&gt;0,L15*I46+D48,0)</f>
        <v>0</v>
      </c>
      <c r="P15" s="115">
        <f>ROUNDDOWN(SUM(M15:O15),-2)</f>
        <v>0</v>
      </c>
      <c r="R15" s="112"/>
      <c r="S15" s="169"/>
      <c r="T15" s="169"/>
      <c r="U15" s="169"/>
      <c r="V15" s="169"/>
      <c r="W15" s="169"/>
      <c r="X15" s="169"/>
      <c r="Y15" s="169"/>
      <c r="Z15" s="169"/>
      <c r="AA15" s="169"/>
      <c r="AB15" s="169"/>
      <c r="AC15" s="170"/>
    </row>
    <row r="16" spans="3:37" ht="18.75" customHeight="1" thickBot="1" x14ac:dyDescent="0.25">
      <c r="C16" s="85" t="s">
        <v>85</v>
      </c>
      <c r="D16" s="86"/>
      <c r="E16" s="87"/>
      <c r="F16" s="171"/>
      <c r="G16" s="172"/>
      <c r="H16" s="116" t="s">
        <v>44</v>
      </c>
      <c r="I16" s="71"/>
      <c r="J16" s="50"/>
      <c r="K16" s="97">
        <f t="shared" ref="K16:O16" si="2">SUM(K11:K15)</f>
        <v>0</v>
      </c>
      <c r="L16" s="97">
        <f>SUM(L11:L15)</f>
        <v>0</v>
      </c>
      <c r="M16" s="98">
        <f t="shared" si="2"/>
        <v>0</v>
      </c>
      <c r="N16" s="98">
        <f t="shared" si="2"/>
        <v>0</v>
      </c>
      <c r="O16" s="99">
        <f t="shared" si="2"/>
        <v>0</v>
      </c>
      <c r="P16" s="115">
        <f>SUM(P11:P15)</f>
        <v>0</v>
      </c>
      <c r="R16" s="112"/>
      <c r="S16" s="169"/>
      <c r="T16" s="169"/>
      <c r="U16" s="169"/>
      <c r="V16" s="169"/>
      <c r="W16" s="169"/>
      <c r="X16" s="169"/>
      <c r="Y16" s="169"/>
      <c r="Z16" s="169"/>
      <c r="AA16" s="169"/>
      <c r="AB16" s="169"/>
      <c r="AC16" s="170"/>
    </row>
    <row r="17" spans="2:29" ht="18.75" customHeight="1" x14ac:dyDescent="0.15">
      <c r="B17" s="29"/>
      <c r="C17" s="30" t="s">
        <v>5</v>
      </c>
      <c r="D17" s="31"/>
      <c r="E17" s="62" t="s">
        <v>34</v>
      </c>
      <c r="F17" s="173">
        <f>SUM(F11:G16)</f>
        <v>0</v>
      </c>
      <c r="G17" s="174"/>
      <c r="H17" s="91" t="s">
        <v>33</v>
      </c>
      <c r="I17" s="92">
        <f>SUM(I11:I15)</f>
        <v>0</v>
      </c>
      <c r="J17" s="93" t="s">
        <v>33</v>
      </c>
      <c r="R17" s="112"/>
      <c r="S17" s="169"/>
      <c r="T17" s="169"/>
      <c r="U17" s="169"/>
      <c r="V17" s="169"/>
      <c r="W17" s="169"/>
      <c r="X17" s="169"/>
      <c r="Y17" s="169"/>
      <c r="Z17" s="169"/>
      <c r="AA17" s="169"/>
      <c r="AB17" s="169"/>
      <c r="AC17" s="170"/>
    </row>
    <row r="18" spans="2:29" ht="18.75" customHeight="1" thickBot="1" x14ac:dyDescent="0.2">
      <c r="B18" s="29"/>
      <c r="C18" s="30"/>
      <c r="D18" s="31"/>
      <c r="E18" s="129">
        <f>COUNT(E11:E15)</f>
        <v>0</v>
      </c>
      <c r="F18" s="62"/>
      <c r="G18" s="64"/>
      <c r="H18" s="95" t="s">
        <v>51</v>
      </c>
      <c r="I18" s="96">
        <f>IF(SUMPRODUCT((E11&gt;38)*(E11&lt;65))&gt;0,I11,0)+IF(SUMPRODUCT((E12&gt;38)*(E12&lt;65))&gt;0,I12,0)+IF(SUMPRODUCT((E13&gt;38)*(E13&lt;65))&gt;0,I13,0)+IF(SUMPRODUCT((E14&gt;38)*(E14&lt;65))&gt;0,I14,0)+IF(SUMPRODUCT((E15&gt;38)*(E15&lt;65))&gt;0,I15,0)</f>
        <v>0</v>
      </c>
      <c r="J18" s="94" t="s">
        <v>33</v>
      </c>
      <c r="L18" s="104">
        <f>IF(F17&lt;=430000+(100000*O7),7,IF(F17&lt;=(430000+(100000*O7)+295000*COUNTA(E11:E15)),5,IF(F17&lt;=(430000+(100000*O7)+545000*COUNTA(E11:E15)),2,"対象外")))</f>
        <v>7</v>
      </c>
      <c r="M18" s="104">
        <f>IFERROR(I11/I18,0)</f>
        <v>0</v>
      </c>
      <c r="R18" s="112"/>
      <c r="S18" s="169"/>
      <c r="T18" s="169"/>
      <c r="U18" s="169"/>
      <c r="V18" s="169"/>
      <c r="W18" s="169"/>
      <c r="X18" s="169"/>
      <c r="Y18" s="169"/>
      <c r="Z18" s="169"/>
      <c r="AA18" s="169"/>
      <c r="AB18" s="169"/>
      <c r="AC18" s="170"/>
    </row>
    <row r="19" spans="2:29" ht="18.75" customHeight="1" thickBot="1" x14ac:dyDescent="0.2">
      <c r="B19" s="29"/>
      <c r="C19" s="73" t="s">
        <v>38</v>
      </c>
      <c r="D19" s="10"/>
      <c r="E19" s="74">
        <f>IF(F17&lt;=430000+(100000*O7),7,IF(F17&lt;=(430000+(100000*O7)+295000*COUNTA(E11:E15)),5,IF(F17&lt;=(430000+(100000*O7)+545000*COUNTA(E11:E15)),2,"対象外")))</f>
        <v>7</v>
      </c>
      <c r="F19" s="62"/>
      <c r="G19" s="64" t="s">
        <v>42</v>
      </c>
      <c r="H19" s="72"/>
      <c r="I19" s="62"/>
      <c r="J19" s="72"/>
      <c r="R19" s="112"/>
      <c r="S19" s="169"/>
      <c r="T19" s="169"/>
      <c r="U19" s="169"/>
      <c r="V19" s="169"/>
      <c r="W19" s="169"/>
      <c r="X19" s="169"/>
      <c r="Y19" s="169"/>
      <c r="Z19" s="169"/>
      <c r="AA19" s="169"/>
      <c r="AB19" s="169"/>
      <c r="AC19" s="170"/>
    </row>
    <row r="20" spans="2:29" ht="18.75" customHeight="1" x14ac:dyDescent="0.15">
      <c r="H20" s="64"/>
      <c r="R20" s="112"/>
      <c r="S20" s="169"/>
      <c r="T20" s="169"/>
      <c r="U20" s="169"/>
      <c r="V20" s="169"/>
      <c r="W20" s="169"/>
      <c r="X20" s="169"/>
      <c r="Y20" s="169"/>
      <c r="Z20" s="169"/>
      <c r="AA20" s="169"/>
      <c r="AB20" s="169"/>
      <c r="AC20" s="170"/>
    </row>
    <row r="21" spans="2:29" s="4" customFormat="1" ht="18.75" customHeight="1" x14ac:dyDescent="0.15">
      <c r="B21" s="12" t="s">
        <v>87</v>
      </c>
      <c r="D21" s="6"/>
      <c r="E21" s="5"/>
      <c r="F21" s="6"/>
      <c r="R21" s="113"/>
      <c r="S21" s="169"/>
      <c r="T21" s="169"/>
      <c r="U21" s="169"/>
      <c r="V21" s="169"/>
      <c r="W21" s="169"/>
      <c r="X21" s="169"/>
      <c r="Y21" s="169"/>
      <c r="Z21" s="169"/>
      <c r="AA21" s="169"/>
      <c r="AB21" s="169"/>
      <c r="AC21" s="170"/>
    </row>
    <row r="22" spans="2:29" s="4" customFormat="1" ht="18.75" customHeight="1" x14ac:dyDescent="0.15">
      <c r="B22" s="3" t="s">
        <v>3</v>
      </c>
      <c r="D22" s="70">
        <f>$I$17</f>
        <v>0</v>
      </c>
      <c r="E22" s="7" t="s">
        <v>6</v>
      </c>
      <c r="F22" s="56">
        <f>V6</f>
        <v>6.77</v>
      </c>
      <c r="G22" s="11" t="s">
        <v>7</v>
      </c>
      <c r="H22" s="7" t="s">
        <v>8</v>
      </c>
      <c r="I22" s="45">
        <f>ROUNDDOWN(D22*F22,-2)/100</f>
        <v>0</v>
      </c>
      <c r="J22" s="13"/>
      <c r="K22" s="4" t="s">
        <v>14</v>
      </c>
      <c r="R22" s="113"/>
      <c r="S22" s="169"/>
      <c r="T22" s="169"/>
      <c r="U22" s="169"/>
      <c r="V22" s="169"/>
      <c r="W22" s="169"/>
      <c r="X22" s="169"/>
      <c r="Y22" s="169"/>
      <c r="Z22" s="169"/>
      <c r="AA22" s="169"/>
      <c r="AB22" s="169"/>
      <c r="AC22" s="170"/>
    </row>
    <row r="23" spans="2:29" s="4" customFormat="1" ht="18.75" customHeight="1" x14ac:dyDescent="0.15">
      <c r="D23" s="11"/>
      <c r="E23" s="7"/>
      <c r="F23" s="127"/>
      <c r="G23" s="127"/>
      <c r="H23" s="11"/>
      <c r="I23" s="11"/>
      <c r="J23" s="11"/>
      <c r="R23" s="113"/>
      <c r="S23" s="169"/>
      <c r="T23" s="169"/>
      <c r="U23" s="169"/>
      <c r="V23" s="169"/>
      <c r="W23" s="169"/>
      <c r="X23" s="169"/>
      <c r="Y23" s="169"/>
      <c r="Z23" s="169"/>
      <c r="AA23" s="169"/>
      <c r="AB23" s="169"/>
      <c r="AC23" s="170"/>
    </row>
    <row r="24" spans="2:29" s="4" customFormat="1" ht="18.75" customHeight="1" x14ac:dyDescent="0.15">
      <c r="B24" s="3" t="s">
        <v>4</v>
      </c>
      <c r="D24" s="44">
        <f>IF(E19=7,AH6,IF(E19=5,AG6,IF(E19=2,AF6,X6)))</f>
        <v>7032</v>
      </c>
      <c r="E24" s="7" t="s">
        <v>6</v>
      </c>
      <c r="F24" s="11">
        <f>SUMPRODUCT((E11:E15&gt;6)*(E11:E15&lt;75))</f>
        <v>0</v>
      </c>
      <c r="G24" s="11" t="s">
        <v>10</v>
      </c>
      <c r="H24" s="7" t="s">
        <v>8</v>
      </c>
      <c r="I24" s="44">
        <f>D24*F24</f>
        <v>0</v>
      </c>
      <c r="J24" s="13"/>
      <c r="K24" s="59" t="s">
        <v>15</v>
      </c>
      <c r="L24" s="59"/>
      <c r="R24" s="113"/>
      <c r="S24" s="169"/>
      <c r="T24" s="169"/>
      <c r="U24" s="169"/>
      <c r="V24" s="169"/>
      <c r="W24" s="169"/>
      <c r="X24" s="169"/>
      <c r="Y24" s="169"/>
      <c r="Z24" s="169"/>
      <c r="AA24" s="169"/>
      <c r="AB24" s="169"/>
      <c r="AC24" s="170"/>
    </row>
    <row r="25" spans="2:29" s="4" customFormat="1" ht="18.75" customHeight="1" x14ac:dyDescent="0.15">
      <c r="D25" s="13"/>
      <c r="E25" s="7"/>
      <c r="F25" s="11"/>
      <c r="G25" s="11"/>
      <c r="H25" s="11"/>
      <c r="I25" s="13"/>
      <c r="J25" s="11"/>
      <c r="R25" s="113"/>
      <c r="S25" s="169"/>
      <c r="T25" s="169"/>
      <c r="U25" s="169"/>
      <c r="V25" s="169"/>
      <c r="W25" s="169"/>
      <c r="X25" s="169"/>
      <c r="Y25" s="169"/>
      <c r="Z25" s="169"/>
      <c r="AA25" s="169"/>
      <c r="AB25" s="169"/>
      <c r="AC25" s="170"/>
    </row>
    <row r="26" spans="2:29" s="4" customFormat="1" ht="18.75" customHeight="1" x14ac:dyDescent="0.15">
      <c r="B26" s="3" t="s">
        <v>9</v>
      </c>
      <c r="D26" s="44">
        <f>IF(E19=7,AK6,IF(E19=5,AJ6,IF(E19=2,AI6,Z6)))</f>
        <v>5175</v>
      </c>
      <c r="E26" s="7" t="s">
        <v>6</v>
      </c>
      <c r="F26" s="11">
        <v>1</v>
      </c>
      <c r="G26" s="11" t="s">
        <v>11</v>
      </c>
      <c r="H26" s="7" t="s">
        <v>8</v>
      </c>
      <c r="I26" s="44">
        <f>D26*F26</f>
        <v>5175</v>
      </c>
      <c r="J26" s="13"/>
      <c r="K26" s="61" t="s">
        <v>16</v>
      </c>
      <c r="L26" s="61"/>
      <c r="R26" s="113"/>
      <c r="S26" s="169"/>
      <c r="T26" s="169"/>
      <c r="U26" s="169"/>
      <c r="V26" s="169"/>
      <c r="W26" s="169"/>
      <c r="X26" s="169"/>
      <c r="Y26" s="169"/>
      <c r="Z26" s="169"/>
      <c r="AA26" s="169"/>
      <c r="AB26" s="169"/>
      <c r="AC26" s="170"/>
    </row>
    <row r="27" spans="2:29" s="4" customFormat="1" ht="18.75" customHeight="1" x14ac:dyDescent="0.15">
      <c r="D27" s="11"/>
      <c r="E27" s="11"/>
      <c r="F27" s="11"/>
      <c r="G27" s="11"/>
      <c r="H27" s="11"/>
      <c r="I27" s="11"/>
      <c r="J27" s="11"/>
      <c r="R27" s="113"/>
      <c r="S27" s="169"/>
      <c r="T27" s="169"/>
      <c r="U27" s="169"/>
      <c r="V27" s="169"/>
      <c r="W27" s="169"/>
      <c r="X27" s="169"/>
      <c r="Y27" s="169"/>
      <c r="Z27" s="169"/>
      <c r="AA27" s="169"/>
      <c r="AB27" s="169"/>
      <c r="AC27" s="170"/>
    </row>
    <row r="28" spans="2:29" s="4" customFormat="1" ht="18.75" customHeight="1" thickBot="1" x14ac:dyDescent="0.2">
      <c r="C28" s="128"/>
      <c r="D28" s="11"/>
      <c r="E28" s="175" t="s">
        <v>17</v>
      </c>
      <c r="F28" s="175"/>
      <c r="G28" s="175"/>
      <c r="H28" s="7" t="s">
        <v>8</v>
      </c>
      <c r="I28" s="44">
        <f>SUM(I22,I24,I26)</f>
        <v>5175</v>
      </c>
      <c r="J28" s="176" t="s">
        <v>76</v>
      </c>
      <c r="K28" s="176"/>
      <c r="L28" s="109">
        <f>AB6</f>
        <v>650000</v>
      </c>
      <c r="R28" s="113"/>
      <c r="S28" s="169"/>
      <c r="T28" s="169"/>
      <c r="U28" s="169"/>
      <c r="V28" s="169"/>
      <c r="W28" s="169"/>
      <c r="X28" s="169"/>
      <c r="Y28" s="169"/>
      <c r="Z28" s="169"/>
      <c r="AA28" s="169"/>
      <c r="AB28" s="169"/>
      <c r="AC28" s="170"/>
    </row>
    <row r="29" spans="2:29" s="4" customFormat="1" ht="18.75" customHeight="1" thickBot="1" x14ac:dyDescent="0.2">
      <c r="H29" s="8"/>
      <c r="R29" s="113"/>
      <c r="S29" s="110"/>
      <c r="T29" s="177" t="s">
        <v>78</v>
      </c>
      <c r="U29" s="178"/>
      <c r="V29" s="178"/>
      <c r="W29" s="178"/>
      <c r="X29" s="178"/>
      <c r="Y29" s="178"/>
      <c r="Z29" s="178"/>
      <c r="AA29" s="181" t="s">
        <v>66</v>
      </c>
      <c r="AB29" s="183" t="s">
        <v>64</v>
      </c>
      <c r="AC29" s="114"/>
    </row>
    <row r="30" spans="2:29" s="4" customFormat="1" ht="18.75" customHeight="1" thickTop="1" thickBot="1" x14ac:dyDescent="0.2">
      <c r="H30" s="8" t="s">
        <v>12</v>
      </c>
      <c r="I30" s="40">
        <f>ROUNDDOWN(IF(I28&gt;=AB6,AB6,ROUNDDOWN(I28,-2)),-2)</f>
        <v>5100</v>
      </c>
      <c r="J30" s="37" t="s">
        <v>30</v>
      </c>
      <c r="K30" s="33"/>
      <c r="L30" s="33"/>
      <c r="N30" s="35"/>
      <c r="R30" s="113"/>
      <c r="T30" s="179"/>
      <c r="U30" s="180"/>
      <c r="V30" s="180"/>
      <c r="W30" s="180"/>
      <c r="X30" s="180"/>
      <c r="Y30" s="180"/>
      <c r="Z30" s="180"/>
      <c r="AA30" s="182"/>
      <c r="AB30" s="184"/>
      <c r="AC30" s="113"/>
    </row>
    <row r="31" spans="2:29" s="4" customFormat="1" ht="18.75" customHeight="1" thickTop="1" x14ac:dyDescent="0.15">
      <c r="B31" s="9"/>
      <c r="C31" s="9"/>
      <c r="D31" s="9"/>
      <c r="E31" s="9"/>
      <c r="F31" s="9"/>
      <c r="G31" s="185"/>
      <c r="H31" s="185"/>
      <c r="I31" s="185"/>
      <c r="J31" s="122"/>
      <c r="K31" s="9"/>
      <c r="L31" s="11"/>
      <c r="R31" s="113"/>
      <c r="T31" s="186" t="s">
        <v>80</v>
      </c>
      <c r="U31" s="188" t="s">
        <v>86</v>
      </c>
      <c r="V31" s="189"/>
      <c r="W31" s="189"/>
      <c r="X31" s="189"/>
      <c r="Y31" s="189"/>
      <c r="Z31" s="190"/>
      <c r="AA31" s="194" t="s">
        <v>82</v>
      </c>
      <c r="AB31" s="196" t="s">
        <v>82</v>
      </c>
      <c r="AC31" s="113"/>
    </row>
    <row r="32" spans="2:29" s="4" customFormat="1" ht="18.75" customHeight="1" thickBot="1" x14ac:dyDescent="0.2">
      <c r="R32" s="113"/>
      <c r="T32" s="187"/>
      <c r="U32" s="191"/>
      <c r="V32" s="192"/>
      <c r="W32" s="192"/>
      <c r="X32" s="192"/>
      <c r="Y32" s="192"/>
      <c r="Z32" s="193"/>
      <c r="AA32" s="195"/>
      <c r="AB32" s="197"/>
      <c r="AC32" s="113"/>
    </row>
    <row r="33" spans="2:29" s="4" customFormat="1" ht="18.75" customHeight="1" x14ac:dyDescent="0.15">
      <c r="B33" s="12" t="s">
        <v>88</v>
      </c>
      <c r="D33" s="6"/>
      <c r="E33" s="5"/>
      <c r="R33" s="113"/>
      <c r="T33" s="186" t="s">
        <v>81</v>
      </c>
      <c r="U33" s="199" t="s">
        <v>99</v>
      </c>
      <c r="V33" s="200"/>
      <c r="W33" s="200"/>
      <c r="X33" s="200"/>
      <c r="Y33" s="200"/>
      <c r="Z33" s="201"/>
      <c r="AA33" s="194" t="s">
        <v>83</v>
      </c>
      <c r="AB33" s="196" t="s">
        <v>83</v>
      </c>
      <c r="AC33" s="113"/>
    </row>
    <row r="34" spans="2:29" s="4" customFormat="1" ht="18.75" customHeight="1" x14ac:dyDescent="0.15">
      <c r="B34" s="3" t="s">
        <v>3</v>
      </c>
      <c r="D34" s="70">
        <f>$I$17</f>
        <v>0</v>
      </c>
      <c r="E34" s="7" t="s">
        <v>6</v>
      </c>
      <c r="F34" s="56">
        <f>V8</f>
        <v>2.72</v>
      </c>
      <c r="G34" s="11" t="s">
        <v>7</v>
      </c>
      <c r="H34" s="7" t="s">
        <v>8</v>
      </c>
      <c r="I34" s="45">
        <f>+ROUNDDOWN(D34*F34,-2)/100</f>
        <v>0</v>
      </c>
      <c r="J34" s="13"/>
      <c r="K34" s="8" t="s">
        <v>18</v>
      </c>
      <c r="L34" s="8"/>
      <c r="R34" s="113"/>
      <c r="T34" s="198"/>
      <c r="U34" s="202"/>
      <c r="V34" s="203"/>
      <c r="W34" s="203"/>
      <c r="X34" s="203"/>
      <c r="Y34" s="203"/>
      <c r="Z34" s="204"/>
      <c r="AA34" s="208"/>
      <c r="AB34" s="209"/>
      <c r="AC34" s="113"/>
    </row>
    <row r="35" spans="2:29" s="4" customFormat="1" ht="18.75" customHeight="1" thickBot="1" x14ac:dyDescent="0.2">
      <c r="D35" s="11"/>
      <c r="E35" s="7"/>
      <c r="F35" s="11"/>
      <c r="G35" s="11"/>
      <c r="H35" s="11"/>
      <c r="I35" s="11"/>
      <c r="J35" s="11"/>
      <c r="K35" s="8"/>
      <c r="L35" s="8"/>
      <c r="R35" s="113"/>
      <c r="T35" s="187"/>
      <c r="U35" s="205"/>
      <c r="V35" s="206"/>
      <c r="W35" s="206"/>
      <c r="X35" s="206"/>
      <c r="Y35" s="206"/>
      <c r="Z35" s="207"/>
      <c r="AA35" s="195"/>
      <c r="AB35" s="197"/>
      <c r="AC35" s="113"/>
    </row>
    <row r="36" spans="2:29" s="4" customFormat="1" ht="18.75" customHeight="1" x14ac:dyDescent="0.15">
      <c r="B36" s="3" t="s">
        <v>4</v>
      </c>
      <c r="D36" s="44">
        <f>IF(E19=7,AH7,IF(E19=5,AG7,IF(E19=2,AF7,X8)))</f>
        <v>2747</v>
      </c>
      <c r="E36" s="7" t="s">
        <v>6</v>
      </c>
      <c r="F36" s="11">
        <f>F24</f>
        <v>0</v>
      </c>
      <c r="G36" s="11" t="s">
        <v>10</v>
      </c>
      <c r="H36" s="7" t="s">
        <v>8</v>
      </c>
      <c r="I36" s="44">
        <f>D36*F36</f>
        <v>0</v>
      </c>
      <c r="J36" s="13"/>
      <c r="K36" s="60" t="s">
        <v>19</v>
      </c>
      <c r="L36" s="60"/>
      <c r="R36" s="113"/>
      <c r="T36" s="210" t="s">
        <v>79</v>
      </c>
      <c r="U36" s="211" t="s">
        <v>100</v>
      </c>
      <c r="V36" s="212"/>
      <c r="W36" s="212"/>
      <c r="X36" s="212"/>
      <c r="Y36" s="212"/>
      <c r="Z36" s="213"/>
      <c r="AA36" s="214" t="s">
        <v>84</v>
      </c>
      <c r="AB36" s="215" t="s">
        <v>84</v>
      </c>
      <c r="AC36" s="113"/>
    </row>
    <row r="37" spans="2:29" s="4" customFormat="1" ht="18.75" customHeight="1" x14ac:dyDescent="0.15">
      <c r="D37" s="13"/>
      <c r="E37" s="11"/>
      <c r="F37" s="11"/>
      <c r="G37" s="11"/>
      <c r="H37" s="11"/>
      <c r="I37" s="13"/>
      <c r="J37" s="11"/>
      <c r="R37" s="113"/>
      <c r="T37" s="198"/>
      <c r="U37" s="202"/>
      <c r="V37" s="203"/>
      <c r="W37" s="203"/>
      <c r="X37" s="203"/>
      <c r="Y37" s="203"/>
      <c r="Z37" s="204"/>
      <c r="AA37" s="208"/>
      <c r="AB37" s="209"/>
      <c r="AC37" s="113"/>
    </row>
    <row r="38" spans="2:29" s="4" customFormat="1" ht="18.75" customHeight="1" thickBot="1" x14ac:dyDescent="0.2">
      <c r="B38" s="3" t="s">
        <v>9</v>
      </c>
      <c r="D38" s="44">
        <f>IF(E19=7,AK7,IF(E19=5,AJ7,IF(E19=2,AI7,Z8)))</f>
        <v>2022</v>
      </c>
      <c r="E38" s="7" t="s">
        <v>6</v>
      </c>
      <c r="F38" s="11">
        <v>1</v>
      </c>
      <c r="G38" s="11" t="s">
        <v>11</v>
      </c>
      <c r="H38" s="7" t="s">
        <v>8</v>
      </c>
      <c r="I38" s="44">
        <f>D38*F38</f>
        <v>2022</v>
      </c>
      <c r="J38" s="13"/>
      <c r="K38" s="60" t="s">
        <v>55</v>
      </c>
      <c r="L38" s="61"/>
      <c r="R38" s="113"/>
      <c r="T38" s="187"/>
      <c r="U38" s="205"/>
      <c r="V38" s="206"/>
      <c r="W38" s="206"/>
      <c r="X38" s="206"/>
      <c r="Y38" s="206"/>
      <c r="Z38" s="207"/>
      <c r="AA38" s="195"/>
      <c r="AB38" s="197"/>
      <c r="AC38" s="113"/>
    </row>
    <row r="39" spans="2:29" s="4" customFormat="1" ht="18.75" customHeight="1" x14ac:dyDescent="0.15">
      <c r="D39" s="11"/>
      <c r="E39" s="11"/>
      <c r="F39" s="11"/>
      <c r="G39" s="11"/>
      <c r="H39" s="11"/>
      <c r="I39" s="11"/>
      <c r="J39" s="11"/>
      <c r="R39" s="113"/>
      <c r="S39" s="220" t="s">
        <v>101</v>
      </c>
      <c r="T39" s="221"/>
      <c r="U39" s="221"/>
      <c r="V39" s="221"/>
      <c r="W39" s="221"/>
      <c r="X39" s="221"/>
      <c r="Y39" s="221"/>
      <c r="Z39" s="221"/>
      <c r="AA39" s="221"/>
      <c r="AB39" s="221"/>
      <c r="AC39" s="222"/>
    </row>
    <row r="40" spans="2:29" s="4" customFormat="1" ht="18.75" customHeight="1" x14ac:dyDescent="0.15">
      <c r="D40" s="11"/>
      <c r="E40" s="11"/>
      <c r="G40" s="121" t="s">
        <v>41</v>
      </c>
      <c r="H40" s="7" t="s">
        <v>8</v>
      </c>
      <c r="I40" s="44">
        <f>SUM(I34,I36,I38)</f>
        <v>2022</v>
      </c>
      <c r="J40" s="176" t="s">
        <v>76</v>
      </c>
      <c r="K40" s="176"/>
      <c r="L40" s="109">
        <f>AB8</f>
        <v>240000</v>
      </c>
      <c r="R40" s="113"/>
      <c r="S40" s="223"/>
      <c r="T40" s="221"/>
      <c r="U40" s="221"/>
      <c r="V40" s="221"/>
      <c r="W40" s="221"/>
      <c r="X40" s="221"/>
      <c r="Y40" s="221"/>
      <c r="Z40" s="221"/>
      <c r="AA40" s="221"/>
      <c r="AB40" s="221"/>
      <c r="AC40" s="222"/>
    </row>
    <row r="41" spans="2:29" s="4" customFormat="1" ht="18.75" customHeight="1" thickBot="1" x14ac:dyDescent="0.2">
      <c r="F41" s="8"/>
      <c r="H41" s="8"/>
      <c r="I41" s="11"/>
      <c r="J41" s="11"/>
      <c r="R41" s="113"/>
      <c r="S41" s="223"/>
      <c r="T41" s="221"/>
      <c r="U41" s="221"/>
      <c r="V41" s="221"/>
      <c r="W41" s="221"/>
      <c r="X41" s="221"/>
      <c r="Y41" s="221"/>
      <c r="Z41" s="221"/>
      <c r="AA41" s="221"/>
      <c r="AB41" s="221"/>
      <c r="AC41" s="222"/>
    </row>
    <row r="42" spans="2:29" s="4" customFormat="1" ht="18.75" customHeight="1" thickTop="1" thickBot="1" x14ac:dyDescent="0.2">
      <c r="H42" s="8" t="s">
        <v>12</v>
      </c>
      <c r="I42" s="40">
        <f>ROUNDDOWN(IF(I40&gt;=AB8,AB8,ROUNDDOWN(I40,-2)),-2)</f>
        <v>2000</v>
      </c>
      <c r="J42" s="37" t="s">
        <v>32</v>
      </c>
      <c r="K42" s="33"/>
      <c r="L42" s="33"/>
      <c r="N42" s="35"/>
      <c r="R42" s="113"/>
      <c r="S42" s="223"/>
      <c r="T42" s="221"/>
      <c r="U42" s="221"/>
      <c r="V42" s="221"/>
      <c r="W42" s="221"/>
      <c r="X42" s="221"/>
      <c r="Y42" s="221"/>
      <c r="Z42" s="221"/>
      <c r="AA42" s="221"/>
      <c r="AB42" s="221"/>
      <c r="AC42" s="222"/>
    </row>
    <row r="43" spans="2:29" s="4" customFormat="1" ht="18.75" customHeight="1" thickTop="1" x14ac:dyDescent="0.15">
      <c r="B43" s="9"/>
      <c r="C43" s="9"/>
      <c r="D43" s="9"/>
      <c r="E43" s="9"/>
      <c r="F43" s="9"/>
      <c r="G43" s="185"/>
      <c r="H43" s="185"/>
      <c r="I43" s="185"/>
      <c r="J43" s="122"/>
      <c r="K43" s="9"/>
      <c r="L43" s="11"/>
      <c r="R43" s="113"/>
      <c r="S43" s="223"/>
      <c r="T43" s="221"/>
      <c r="U43" s="221"/>
      <c r="V43" s="221"/>
      <c r="W43" s="221"/>
      <c r="X43" s="221"/>
      <c r="Y43" s="221"/>
      <c r="Z43" s="221"/>
      <c r="AA43" s="221"/>
      <c r="AB43" s="221"/>
      <c r="AC43" s="222"/>
    </row>
    <row r="44" spans="2:29" s="4" customFormat="1" ht="18.75" customHeight="1" x14ac:dyDescent="0.15">
      <c r="B44" s="11"/>
      <c r="C44" s="11"/>
      <c r="D44" s="11"/>
      <c r="E44" s="11"/>
      <c r="F44" s="11"/>
      <c r="G44" s="7"/>
      <c r="H44" s="7"/>
      <c r="I44" s="7"/>
      <c r="J44" s="7"/>
      <c r="K44" s="11"/>
      <c r="L44" s="11"/>
      <c r="R44" s="113"/>
      <c r="S44" s="223"/>
      <c r="T44" s="221"/>
      <c r="U44" s="221"/>
      <c r="V44" s="221"/>
      <c r="W44" s="221"/>
      <c r="X44" s="221"/>
      <c r="Y44" s="221"/>
      <c r="Z44" s="221"/>
      <c r="AA44" s="221"/>
      <c r="AB44" s="221"/>
      <c r="AC44" s="222"/>
    </row>
    <row r="45" spans="2:29" s="4" customFormat="1" ht="18.75" customHeight="1" x14ac:dyDescent="0.15">
      <c r="B45" s="12" t="s">
        <v>89</v>
      </c>
      <c r="D45" s="6"/>
      <c r="E45" s="5"/>
      <c r="F45" s="3"/>
      <c r="R45" s="113"/>
      <c r="S45" s="223"/>
      <c r="T45" s="221"/>
      <c r="U45" s="221"/>
      <c r="V45" s="221"/>
      <c r="W45" s="221"/>
      <c r="X45" s="221"/>
      <c r="Y45" s="221"/>
      <c r="Z45" s="221"/>
      <c r="AA45" s="221"/>
      <c r="AB45" s="221"/>
      <c r="AC45" s="222"/>
    </row>
    <row r="46" spans="2:29" s="4" customFormat="1" ht="18.75" customHeight="1" x14ac:dyDescent="0.15">
      <c r="B46" s="3" t="s">
        <v>3</v>
      </c>
      <c r="D46" s="45">
        <f>IF(AND(E11&gt;=39,E11&lt;65),I11,0)+IF(AND(E12&gt;=39,E12&lt;65),I12,0)+IF(AND(E13&gt;=39,E13&lt;65),I13,0)+IF(AND(E14&gt;=39,E14&lt;65),I14,0)+IF(AND(E15&gt;=39,E15&lt;65),I15,0)</f>
        <v>0</v>
      </c>
      <c r="E46" s="7" t="s">
        <v>6</v>
      </c>
      <c r="F46" s="56">
        <f>V10</f>
        <v>2.39</v>
      </c>
      <c r="G46" s="11" t="s">
        <v>7</v>
      </c>
      <c r="H46" s="7" t="s">
        <v>8</v>
      </c>
      <c r="I46" s="45">
        <f>ROUNDDOWN(D46*F46,-2)/100</f>
        <v>0</v>
      </c>
      <c r="J46" s="26"/>
      <c r="K46" s="8" t="s">
        <v>20</v>
      </c>
      <c r="L46" s="8"/>
      <c r="R46" s="113"/>
      <c r="S46" s="223"/>
      <c r="T46" s="221"/>
      <c r="U46" s="221"/>
      <c r="V46" s="221"/>
      <c r="W46" s="221"/>
      <c r="X46" s="221"/>
      <c r="Y46" s="221"/>
      <c r="Z46" s="221"/>
      <c r="AA46" s="221"/>
      <c r="AB46" s="221"/>
      <c r="AC46" s="222"/>
    </row>
    <row r="47" spans="2:29" s="4" customFormat="1" ht="18.75" customHeight="1" x14ac:dyDescent="0.15">
      <c r="D47" s="11"/>
      <c r="E47" s="7"/>
      <c r="F47" s="11"/>
      <c r="G47" s="11"/>
      <c r="H47" s="11"/>
      <c r="I47" s="11"/>
      <c r="J47" s="11"/>
      <c r="K47" s="8"/>
      <c r="L47" s="8"/>
      <c r="R47" s="113"/>
      <c r="S47" s="223"/>
      <c r="T47" s="221"/>
      <c r="U47" s="221"/>
      <c r="V47" s="221"/>
      <c r="W47" s="221"/>
      <c r="X47" s="221"/>
      <c r="Y47" s="221"/>
      <c r="Z47" s="221"/>
      <c r="AA47" s="221"/>
      <c r="AB47" s="221"/>
      <c r="AC47" s="222"/>
    </row>
    <row r="48" spans="2:29" s="4" customFormat="1" ht="18.75" customHeight="1" x14ac:dyDescent="0.15">
      <c r="B48" s="3" t="s">
        <v>4</v>
      </c>
      <c r="D48" s="44">
        <f>IF(E19=7,AH8,IF(E19=5,AG8,IF(E19=2,AF8,X10)))</f>
        <v>4422</v>
      </c>
      <c r="E48" s="7" t="s">
        <v>6</v>
      </c>
      <c r="F48" s="11">
        <f>SUMPRODUCT((E11:E15&gt;38)*(E11:E15&lt;65))</f>
        <v>0</v>
      </c>
      <c r="G48" s="11" t="s">
        <v>10</v>
      </c>
      <c r="H48" s="7" t="s">
        <v>8</v>
      </c>
      <c r="I48" s="44">
        <f>ROUNDDOWN(D48*F48,0)</f>
        <v>0</v>
      </c>
      <c r="J48" s="26"/>
      <c r="K48" s="60" t="s">
        <v>40</v>
      </c>
      <c r="L48" s="60"/>
      <c r="R48" s="113"/>
      <c r="S48" s="223"/>
      <c r="T48" s="221"/>
      <c r="U48" s="221"/>
      <c r="V48" s="221"/>
      <c r="W48" s="221"/>
      <c r="X48" s="221"/>
      <c r="Y48" s="221"/>
      <c r="Z48" s="221"/>
      <c r="AA48" s="221"/>
      <c r="AB48" s="221"/>
      <c r="AC48" s="222"/>
    </row>
    <row r="49" spans="2:29" s="4" customFormat="1" ht="18.75" customHeight="1" x14ac:dyDescent="0.15">
      <c r="D49" s="13"/>
      <c r="E49" s="11"/>
      <c r="F49" s="11"/>
      <c r="G49" s="11"/>
      <c r="H49" s="11"/>
      <c r="I49" s="13"/>
      <c r="J49" s="11"/>
      <c r="R49" s="113"/>
      <c r="S49" s="223"/>
      <c r="T49" s="221"/>
      <c r="U49" s="221"/>
      <c r="V49" s="221"/>
      <c r="W49" s="221"/>
      <c r="X49" s="221"/>
      <c r="Y49" s="221"/>
      <c r="Z49" s="221"/>
      <c r="AA49" s="221"/>
      <c r="AB49" s="221"/>
      <c r="AC49" s="222"/>
    </row>
    <row r="50" spans="2:29" ht="18.75" customHeight="1" x14ac:dyDescent="0.15">
      <c r="B50" s="4"/>
      <c r="C50" s="4"/>
      <c r="D50" s="11"/>
      <c r="E50" s="11"/>
      <c r="G50" s="121" t="s">
        <v>56</v>
      </c>
      <c r="H50" s="7" t="s">
        <v>8</v>
      </c>
      <c r="I50" s="44">
        <f>SUM(I46,I48)</f>
        <v>0</v>
      </c>
      <c r="J50" s="176" t="s">
        <v>76</v>
      </c>
      <c r="K50" s="176"/>
      <c r="L50" s="109">
        <f>AB10</f>
        <v>170000</v>
      </c>
      <c r="R50" s="112"/>
      <c r="S50" s="223"/>
      <c r="T50" s="221"/>
      <c r="U50" s="221"/>
      <c r="V50" s="221"/>
      <c r="W50" s="221"/>
      <c r="X50" s="221"/>
      <c r="Y50" s="221"/>
      <c r="Z50" s="221"/>
      <c r="AA50" s="221"/>
      <c r="AB50" s="221"/>
      <c r="AC50" s="222"/>
    </row>
    <row r="51" spans="2:29" ht="18.75" customHeight="1" thickBot="1" x14ac:dyDescent="0.2">
      <c r="B51" s="4"/>
      <c r="C51" s="4"/>
      <c r="D51" s="4"/>
      <c r="E51" s="4"/>
      <c r="F51" s="8"/>
      <c r="G51" s="4"/>
      <c r="H51" s="8"/>
      <c r="I51" s="11"/>
      <c r="J51" s="11"/>
      <c r="K51" s="4"/>
      <c r="L51" s="4"/>
      <c r="R51" s="112"/>
      <c r="S51" s="224"/>
      <c r="T51" s="225"/>
      <c r="U51" s="225"/>
      <c r="V51" s="225"/>
      <c r="W51" s="225"/>
      <c r="X51" s="225"/>
      <c r="Y51" s="225"/>
      <c r="Z51" s="225"/>
      <c r="AA51" s="225"/>
      <c r="AB51" s="225"/>
      <c r="AC51" s="226"/>
    </row>
    <row r="52" spans="2:29" ht="18.75" customHeight="1" thickTop="1" thickBot="1" x14ac:dyDescent="0.25">
      <c r="B52" s="4"/>
      <c r="C52" s="4"/>
      <c r="D52" s="4"/>
      <c r="E52" s="4"/>
      <c r="F52" s="4"/>
      <c r="G52" s="4"/>
      <c r="H52" s="8" t="s">
        <v>12</v>
      </c>
      <c r="I52" s="40">
        <f>ROUNDDOWN(IF(I50&gt;=AB10,AB10,ROUNDDOWN(I50,-2)),-2)</f>
        <v>0</v>
      </c>
      <c r="J52" s="37" t="s">
        <v>31</v>
      </c>
      <c r="K52" s="33"/>
      <c r="L52" s="33"/>
      <c r="N52" s="36"/>
    </row>
    <row r="53" spans="2:29" ht="18.75" customHeight="1" thickTop="1" x14ac:dyDescent="0.15">
      <c r="B53" s="9"/>
      <c r="C53" s="9"/>
      <c r="D53" s="9"/>
      <c r="E53" s="9"/>
      <c r="F53" s="9"/>
      <c r="G53" s="185"/>
      <c r="H53" s="185"/>
      <c r="I53" s="185"/>
      <c r="J53" s="122"/>
      <c r="K53" s="9"/>
      <c r="L53" s="11"/>
    </row>
    <row r="54" spans="2:29" ht="18.75" customHeight="1" x14ac:dyDescent="0.15"/>
    <row r="55" spans="2:29" ht="18.75" customHeight="1" x14ac:dyDescent="0.15">
      <c r="B55" s="15"/>
      <c r="C55" s="16"/>
      <c r="D55" s="16"/>
      <c r="E55" s="16"/>
      <c r="F55" s="16"/>
      <c r="G55" s="16"/>
      <c r="H55" s="16"/>
      <c r="I55" s="16"/>
      <c r="J55" s="16"/>
      <c r="K55" s="16"/>
      <c r="L55" s="16"/>
      <c r="M55" s="17"/>
    </row>
    <row r="56" spans="2:29" ht="18.75" customHeight="1" thickBot="1" x14ac:dyDescent="0.2">
      <c r="B56" s="18" t="s">
        <v>28</v>
      </c>
      <c r="C56" s="55"/>
      <c r="D56" s="19"/>
      <c r="E56" s="55"/>
      <c r="F56" s="55"/>
      <c r="G56" s="55"/>
      <c r="H56" s="55"/>
      <c r="I56" s="55"/>
      <c r="J56" s="55"/>
      <c r="K56" s="55"/>
      <c r="L56" s="55"/>
      <c r="M56" s="20"/>
    </row>
    <row r="57" spans="2:29" ht="18.75" customHeight="1" thickBot="1" x14ac:dyDescent="0.2">
      <c r="B57" s="18" t="s">
        <v>96</v>
      </c>
      <c r="C57" s="55"/>
      <c r="D57" s="117"/>
      <c r="E57" s="117"/>
      <c r="F57" s="117"/>
      <c r="G57" s="38" t="s">
        <v>27</v>
      </c>
      <c r="H57" s="22" t="s">
        <v>8</v>
      </c>
      <c r="I57" s="80">
        <f>SUM(I30,I42,I52)</f>
        <v>7100</v>
      </c>
      <c r="J57" s="28"/>
      <c r="K57" s="21"/>
      <c r="L57" s="21"/>
      <c r="M57" s="20"/>
    </row>
    <row r="58" spans="2:29" ht="18.75" customHeight="1" x14ac:dyDescent="0.15">
      <c r="B58" s="216" t="s">
        <v>29</v>
      </c>
      <c r="C58" s="217"/>
      <c r="D58" s="217"/>
      <c r="E58" s="217"/>
      <c r="F58" s="55"/>
      <c r="G58" s="55"/>
      <c r="H58" s="55"/>
      <c r="I58" s="55"/>
      <c r="J58" s="55"/>
      <c r="K58" s="55"/>
      <c r="L58" s="55"/>
      <c r="M58" s="20"/>
    </row>
    <row r="59" spans="2:29" ht="18.75" customHeight="1" x14ac:dyDescent="0.15">
      <c r="B59" s="218"/>
      <c r="C59" s="219"/>
      <c r="D59" s="219"/>
      <c r="E59" s="219"/>
      <c r="F59" s="24"/>
      <c r="G59" s="24"/>
      <c r="H59" s="24"/>
      <c r="I59" s="118"/>
      <c r="J59" s="24"/>
      <c r="K59" s="119"/>
      <c r="L59" s="119"/>
      <c r="M59" s="120"/>
    </row>
    <row r="60" spans="2:29" ht="7.5" customHeight="1" x14ac:dyDescent="0.15"/>
  </sheetData>
  <sheetProtection password="D2E1" sheet="1" objects="1" scenarios="1"/>
  <mergeCells count="67">
    <mergeCell ref="B58:E59"/>
    <mergeCell ref="S39:AC51"/>
    <mergeCell ref="J40:K40"/>
    <mergeCell ref="G43:I43"/>
    <mergeCell ref="J50:K50"/>
    <mergeCell ref="G53:I53"/>
    <mergeCell ref="T33:T35"/>
    <mergeCell ref="U33:Z35"/>
    <mergeCell ref="AA33:AA35"/>
    <mergeCell ref="AB33:AB35"/>
    <mergeCell ref="T36:T38"/>
    <mergeCell ref="U36:Z38"/>
    <mergeCell ref="AA36:AA38"/>
    <mergeCell ref="AB36:AB38"/>
    <mergeCell ref="T29:Z30"/>
    <mergeCell ref="AA29:AA30"/>
    <mergeCell ref="AB29:AB30"/>
    <mergeCell ref="G31:I31"/>
    <mergeCell ref="T31:T32"/>
    <mergeCell ref="U31:Z32"/>
    <mergeCell ref="AA31:AA32"/>
    <mergeCell ref="AB31:AB32"/>
    <mergeCell ref="F13:G13"/>
    <mergeCell ref="S13:AC28"/>
    <mergeCell ref="F14:G14"/>
    <mergeCell ref="F15:G15"/>
    <mergeCell ref="F16:G16"/>
    <mergeCell ref="F17:G17"/>
    <mergeCell ref="E28:G28"/>
    <mergeCell ref="J28:K28"/>
    <mergeCell ref="X10:Y11"/>
    <mergeCell ref="Z10:AA11"/>
    <mergeCell ref="AB10:AC11"/>
    <mergeCell ref="F11:G11"/>
    <mergeCell ref="F12:G12"/>
    <mergeCell ref="AB6:AC7"/>
    <mergeCell ref="C8:E10"/>
    <mergeCell ref="F8:J10"/>
    <mergeCell ref="K8:K10"/>
    <mergeCell ref="L8:L10"/>
    <mergeCell ref="M8:M10"/>
    <mergeCell ref="N8:N10"/>
    <mergeCell ref="O8:O10"/>
    <mergeCell ref="P8:P10"/>
    <mergeCell ref="T8:U9"/>
    <mergeCell ref="V8:W9"/>
    <mergeCell ref="X8:Y9"/>
    <mergeCell ref="Z8:AA9"/>
    <mergeCell ref="AB8:AC9"/>
    <mergeCell ref="T10:U11"/>
    <mergeCell ref="V10:W11"/>
    <mergeCell ref="M6:N7"/>
    <mergeCell ref="T6:U7"/>
    <mergeCell ref="V6:W7"/>
    <mergeCell ref="X6:Y7"/>
    <mergeCell ref="Z6:AA7"/>
    <mergeCell ref="C6:D7"/>
    <mergeCell ref="E6:E7"/>
    <mergeCell ref="F6:H7"/>
    <mergeCell ref="I6:J7"/>
    <mergeCell ref="L6:L7"/>
    <mergeCell ref="AB4:AC5"/>
    <mergeCell ref="M5:N5"/>
    <mergeCell ref="T4:U5"/>
    <mergeCell ref="V4:W5"/>
    <mergeCell ref="X4:Y5"/>
    <mergeCell ref="Z4:AA5"/>
  </mergeCells>
  <phoneticPr fontId="17"/>
  <printOptions horizontalCentered="1" verticalCentered="1"/>
  <pageMargins left="0.23622047244094491" right="0.15748031496062992" top="0.19685039370078741" bottom="0.19685039370078741" header="0.11811023622047245" footer="0.11811023622047245"/>
  <pageSetup paperSize="9" scale="55" orientation="landscape" cellComments="asDisplayed" r:id="rId1"/>
  <rowBreaks count="1" manualBreakCount="1">
    <brk id="15" max="28" man="1"/>
  </rowBreaks>
  <colBreaks count="1" manualBreakCount="1">
    <brk id="5" max="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1:W57"/>
  <sheetViews>
    <sheetView view="pageBreakPreview" zoomScale="70" zoomScaleNormal="70" zoomScaleSheetLayoutView="70" workbookViewId="0">
      <selection activeCell="F11" sqref="F11:G11"/>
    </sheetView>
  </sheetViews>
  <sheetFormatPr defaultRowHeight="13.5" x14ac:dyDescent="0.15"/>
  <cols>
    <col min="1" max="1" width="2.25" style="1" customWidth="1"/>
    <col min="2" max="2" width="3.375" style="1" customWidth="1"/>
    <col min="3" max="3" width="13" style="1" customWidth="1"/>
    <col min="4" max="4" width="13.375" style="1" customWidth="1"/>
    <col min="5" max="5" width="9.125" style="1" customWidth="1"/>
    <col min="6" max="6" width="4.25" style="1" customWidth="1"/>
    <col min="7" max="7" width="10.75" style="1" customWidth="1"/>
    <col min="8" max="8" width="5.875" style="1" customWidth="1"/>
    <col min="9" max="9" width="22" style="1" customWidth="1"/>
    <col min="10" max="10" width="3.5" style="1" customWidth="1"/>
    <col min="11" max="11" width="6.875" style="1" customWidth="1"/>
    <col min="12" max="12" width="9" style="1"/>
    <col min="13" max="13" width="6.75" style="1" customWidth="1"/>
    <col min="14" max="14" width="2.875" style="1" customWidth="1"/>
    <col min="15" max="15" width="4.125" style="1" customWidth="1"/>
    <col min="16" max="19" width="9" style="1"/>
    <col min="20" max="20" width="13.375" style="1" customWidth="1"/>
    <col min="21" max="22" width="9" style="1"/>
    <col min="23" max="23" width="13.625" style="1" customWidth="1"/>
    <col min="24" max="24" width="6.75" style="1" customWidth="1"/>
    <col min="25" max="25" width="3" style="1" customWidth="1"/>
    <col min="26" max="30" width="9" style="1"/>
    <col min="31" max="31" width="10.625" style="1" customWidth="1"/>
    <col min="32" max="33" width="9" style="1"/>
    <col min="34" max="34" width="2.625" style="1" customWidth="1"/>
    <col min="35" max="16384" width="9" style="1"/>
  </cols>
  <sheetData>
    <row r="1" spans="2:23" ht="31.5" customHeight="1" x14ac:dyDescent="0.25">
      <c r="H1" s="51" t="s">
        <v>59</v>
      </c>
      <c r="I1" s="2"/>
      <c r="J1" s="2"/>
      <c r="K1" s="2"/>
      <c r="L1" s="2"/>
      <c r="M1" s="2"/>
      <c r="N1" s="2"/>
      <c r="O1" s="2"/>
      <c r="W1" s="34" t="s">
        <v>90</v>
      </c>
    </row>
    <row r="2" spans="2:23" ht="11.25" customHeight="1" x14ac:dyDescent="0.25">
      <c r="H2" s="2"/>
      <c r="I2" s="2"/>
      <c r="J2" s="2"/>
      <c r="K2" s="2"/>
      <c r="L2" s="2"/>
      <c r="M2" s="2"/>
      <c r="N2" s="2"/>
      <c r="O2" s="2"/>
      <c r="W2" s="34"/>
    </row>
    <row r="3" spans="2:23" ht="18" customHeight="1" x14ac:dyDescent="0.25">
      <c r="C3" s="66" t="s">
        <v>36</v>
      </c>
      <c r="D3" s="67"/>
      <c r="E3" s="67"/>
      <c r="F3" s="67"/>
      <c r="G3" s="67"/>
      <c r="H3" s="68"/>
      <c r="I3" s="68"/>
      <c r="J3" s="68"/>
      <c r="K3" s="2"/>
      <c r="L3" s="2"/>
      <c r="M3" s="2"/>
      <c r="N3" s="75"/>
      <c r="O3" s="2"/>
      <c r="W3" s="34"/>
    </row>
    <row r="4" spans="2:23" ht="18" customHeight="1" x14ac:dyDescent="0.25">
      <c r="C4" s="69" t="s">
        <v>37</v>
      </c>
      <c r="D4" s="39"/>
      <c r="E4" s="39"/>
      <c r="F4" s="39"/>
      <c r="G4" s="39"/>
      <c r="H4" s="39"/>
      <c r="I4" s="39"/>
      <c r="J4" s="39"/>
      <c r="L4" s="2"/>
      <c r="M4" s="2"/>
    </row>
    <row r="5" spans="2:23" ht="12.75" customHeight="1" thickBot="1" x14ac:dyDescent="0.2">
      <c r="C5" s="32"/>
      <c r="L5" s="227" t="s">
        <v>52</v>
      </c>
      <c r="M5" s="227"/>
    </row>
    <row r="6" spans="2:23" ht="30" customHeight="1" thickBot="1" x14ac:dyDescent="0.2">
      <c r="C6" s="228" t="s">
        <v>35</v>
      </c>
      <c r="D6" s="229"/>
      <c r="E6" s="79" t="s">
        <v>0</v>
      </c>
      <c r="F6" s="230" t="s">
        <v>1</v>
      </c>
      <c r="G6" s="231"/>
      <c r="H6" s="231"/>
      <c r="I6" s="228" t="s">
        <v>53</v>
      </c>
      <c r="J6" s="232"/>
      <c r="L6" s="100">
        <v>1</v>
      </c>
      <c r="M6" s="101"/>
    </row>
    <row r="7" spans="2:23" ht="62.25" customHeight="1" thickBot="1" x14ac:dyDescent="0.2">
      <c r="C7" s="233" t="s">
        <v>102</v>
      </c>
      <c r="D7" s="234"/>
      <c r="E7" s="235"/>
      <c r="F7" s="155" t="s">
        <v>103</v>
      </c>
      <c r="G7" s="156"/>
      <c r="H7" s="156"/>
      <c r="I7" s="156"/>
      <c r="J7" s="157"/>
      <c r="K7" s="58"/>
    </row>
    <row r="8" spans="2:23" ht="18.75" customHeight="1" x14ac:dyDescent="0.15">
      <c r="C8" s="14" t="s">
        <v>22</v>
      </c>
      <c r="D8" s="10"/>
      <c r="E8" s="41">
        <v>42</v>
      </c>
      <c r="F8" s="236">
        <v>2160000</v>
      </c>
      <c r="G8" s="236"/>
      <c r="H8" s="46" t="s">
        <v>33</v>
      </c>
      <c r="I8" s="71">
        <v>1730000</v>
      </c>
      <c r="J8" s="50" t="s">
        <v>33</v>
      </c>
    </row>
    <row r="9" spans="2:23" ht="18.75" customHeight="1" x14ac:dyDescent="0.15">
      <c r="C9" s="14" t="s">
        <v>23</v>
      </c>
      <c r="D9" s="10"/>
      <c r="E9" s="42">
        <v>42</v>
      </c>
      <c r="F9" s="237">
        <v>0</v>
      </c>
      <c r="G9" s="237"/>
      <c r="H9" s="47" t="s">
        <v>33</v>
      </c>
      <c r="I9" s="71">
        <v>0</v>
      </c>
      <c r="J9" s="50" t="s">
        <v>33</v>
      </c>
    </row>
    <row r="10" spans="2:23" ht="18.75" customHeight="1" x14ac:dyDescent="0.15">
      <c r="C10" s="14" t="s">
        <v>24</v>
      </c>
      <c r="D10" s="76"/>
      <c r="E10" s="42">
        <v>8</v>
      </c>
      <c r="F10" s="237">
        <v>0</v>
      </c>
      <c r="G10" s="237"/>
      <c r="H10" s="47" t="s">
        <v>33</v>
      </c>
      <c r="I10" s="71">
        <v>0</v>
      </c>
      <c r="J10" s="50" t="s">
        <v>33</v>
      </c>
    </row>
    <row r="11" spans="2:23" ht="18.75" customHeight="1" x14ac:dyDescent="0.15">
      <c r="C11" s="14" t="s">
        <v>25</v>
      </c>
      <c r="D11" s="10"/>
      <c r="E11" s="42"/>
      <c r="F11" s="238"/>
      <c r="G11" s="238"/>
      <c r="H11" s="48" t="s">
        <v>33</v>
      </c>
      <c r="I11" s="71">
        <v>0</v>
      </c>
      <c r="J11" s="50" t="s">
        <v>33</v>
      </c>
    </row>
    <row r="12" spans="2:23" ht="18.75" customHeight="1" thickBot="1" x14ac:dyDescent="0.2">
      <c r="C12" s="81" t="s">
        <v>26</v>
      </c>
      <c r="D12" s="82"/>
      <c r="E12" s="83"/>
      <c r="F12" s="239"/>
      <c r="G12" s="239"/>
      <c r="H12" s="49" t="s">
        <v>33</v>
      </c>
      <c r="I12" s="71">
        <v>0</v>
      </c>
      <c r="J12" s="50" t="s">
        <v>33</v>
      </c>
    </row>
    <row r="13" spans="2:23" ht="18.75" customHeight="1" thickBot="1" x14ac:dyDescent="0.2">
      <c r="C13" s="85" t="s">
        <v>43</v>
      </c>
      <c r="D13" s="86"/>
      <c r="E13" s="87"/>
      <c r="F13" s="88"/>
      <c r="G13" s="89">
        <v>0</v>
      </c>
      <c r="H13" s="90" t="s">
        <v>44</v>
      </c>
      <c r="I13" s="84"/>
      <c r="J13" s="50"/>
    </row>
    <row r="14" spans="2:23" ht="18" customHeight="1" x14ac:dyDescent="0.15">
      <c r="B14" s="29"/>
      <c r="C14" s="30" t="s">
        <v>5</v>
      </c>
      <c r="D14" s="31"/>
      <c r="E14" s="62" t="s">
        <v>34</v>
      </c>
      <c r="F14" s="173">
        <v>2160000</v>
      </c>
      <c r="G14" s="174"/>
      <c r="H14" s="65" t="s">
        <v>33</v>
      </c>
      <c r="I14" s="63">
        <v>1730000</v>
      </c>
      <c r="J14" s="57" t="s">
        <v>33</v>
      </c>
    </row>
    <row r="15" spans="2:23" ht="18" customHeight="1" thickBot="1" x14ac:dyDescent="0.2">
      <c r="B15" s="29"/>
      <c r="C15" s="30"/>
      <c r="D15" s="31"/>
      <c r="E15" s="62"/>
      <c r="F15" s="62"/>
      <c r="G15" s="64" t="s">
        <v>42</v>
      </c>
      <c r="H15" s="72"/>
      <c r="I15" s="62"/>
      <c r="J15" s="72"/>
    </row>
    <row r="16" spans="2:23" ht="25.5" customHeight="1" thickBot="1" x14ac:dyDescent="0.2">
      <c r="B16" s="29"/>
      <c r="C16" s="73" t="s">
        <v>38</v>
      </c>
      <c r="D16" s="10"/>
      <c r="E16" s="74" t="s">
        <v>77</v>
      </c>
      <c r="F16" s="62"/>
      <c r="G16" s="62"/>
      <c r="H16" s="72"/>
      <c r="I16" s="62"/>
      <c r="J16" s="72"/>
    </row>
    <row r="17" spans="2:13" ht="12" customHeight="1" x14ac:dyDescent="0.15">
      <c r="H17" s="64"/>
    </row>
    <row r="18" spans="2:13" s="4" customFormat="1" ht="18.75" customHeight="1" x14ac:dyDescent="0.15">
      <c r="B18" s="12" t="s">
        <v>2</v>
      </c>
      <c r="D18" s="6"/>
      <c r="E18" s="5"/>
      <c r="F18" s="6"/>
    </row>
    <row r="19" spans="2:13" s="4" customFormat="1" ht="19.5" customHeight="1" x14ac:dyDescent="0.15">
      <c r="B19" s="3" t="s">
        <v>3</v>
      </c>
      <c r="D19" s="70">
        <v>1730000</v>
      </c>
      <c r="E19" s="7" t="s">
        <v>6</v>
      </c>
      <c r="F19" s="56">
        <v>6.77</v>
      </c>
      <c r="G19" s="11" t="s">
        <v>7</v>
      </c>
      <c r="H19" s="7" t="s">
        <v>8</v>
      </c>
      <c r="I19" s="45">
        <v>117121</v>
      </c>
      <c r="J19" s="13"/>
      <c r="K19" s="4" t="s">
        <v>14</v>
      </c>
    </row>
    <row r="20" spans="2:13" s="4" customFormat="1" ht="12" customHeight="1" x14ac:dyDescent="0.15">
      <c r="D20" s="11"/>
      <c r="E20" s="7"/>
      <c r="F20" s="11"/>
      <c r="G20" s="11"/>
      <c r="H20" s="11"/>
      <c r="I20" s="11"/>
      <c r="J20" s="11"/>
    </row>
    <row r="21" spans="2:13" s="4" customFormat="1" ht="21.75" customHeight="1" x14ac:dyDescent="0.15">
      <c r="B21" s="3" t="s">
        <v>4</v>
      </c>
      <c r="D21" s="44">
        <v>23443</v>
      </c>
      <c r="E21" s="7" t="s">
        <v>6</v>
      </c>
      <c r="F21" s="11">
        <v>3</v>
      </c>
      <c r="G21" s="11" t="s">
        <v>10</v>
      </c>
      <c r="H21" s="7" t="s">
        <v>8</v>
      </c>
      <c r="I21" s="44">
        <v>70329</v>
      </c>
      <c r="J21" s="13"/>
      <c r="K21" s="59" t="s">
        <v>15</v>
      </c>
    </row>
    <row r="22" spans="2:13" s="4" customFormat="1" ht="12" customHeight="1" x14ac:dyDescent="0.15">
      <c r="D22" s="13"/>
      <c r="E22" s="7"/>
      <c r="F22" s="11"/>
      <c r="G22" s="11"/>
      <c r="H22" s="11"/>
      <c r="I22" s="13"/>
      <c r="J22" s="11"/>
    </row>
    <row r="23" spans="2:13" s="4" customFormat="1" ht="18" customHeight="1" x14ac:dyDescent="0.15">
      <c r="B23" s="3" t="s">
        <v>9</v>
      </c>
      <c r="D23" s="44">
        <v>17250</v>
      </c>
      <c r="E23" s="7" t="s">
        <v>6</v>
      </c>
      <c r="F23" s="11">
        <v>1</v>
      </c>
      <c r="G23" s="11" t="s">
        <v>11</v>
      </c>
      <c r="H23" s="7" t="s">
        <v>8</v>
      </c>
      <c r="I23" s="44">
        <v>17250</v>
      </c>
      <c r="J23" s="13"/>
      <c r="K23" s="61" t="s">
        <v>16</v>
      </c>
    </row>
    <row r="24" spans="2:13" s="4" customFormat="1" x14ac:dyDescent="0.15">
      <c r="D24" s="11"/>
      <c r="E24" s="11"/>
      <c r="F24" s="11"/>
      <c r="G24" s="11"/>
      <c r="H24" s="11"/>
      <c r="I24" s="11"/>
      <c r="J24" s="11"/>
    </row>
    <row r="25" spans="2:13" s="4" customFormat="1" ht="21" customHeight="1" x14ac:dyDescent="0.15">
      <c r="D25" s="11"/>
      <c r="E25" s="175" t="s">
        <v>17</v>
      </c>
      <c r="F25" s="175"/>
      <c r="G25" s="175"/>
      <c r="H25" s="7" t="s">
        <v>8</v>
      </c>
      <c r="I25" s="44">
        <v>204700</v>
      </c>
      <c r="J25" s="43" t="s">
        <v>105</v>
      </c>
    </row>
    <row r="26" spans="2:13" s="4" customFormat="1" ht="6.75" customHeight="1" thickBot="1" x14ac:dyDescent="0.2">
      <c r="H26" s="8"/>
    </row>
    <row r="27" spans="2:13" s="4" customFormat="1" ht="23.25" customHeight="1" thickTop="1" thickBot="1" x14ac:dyDescent="0.2">
      <c r="H27" s="8" t="s">
        <v>12</v>
      </c>
      <c r="I27" s="40">
        <v>204700</v>
      </c>
      <c r="J27" s="37" t="s">
        <v>30</v>
      </c>
      <c r="K27" s="33"/>
      <c r="M27" s="35"/>
    </row>
    <row r="28" spans="2:13" s="4" customFormat="1" ht="5.25" customHeight="1" thickTop="1" x14ac:dyDescent="0.15">
      <c r="B28" s="9"/>
      <c r="C28" s="9"/>
      <c r="D28" s="9"/>
      <c r="E28" s="9"/>
      <c r="F28" s="9"/>
      <c r="G28" s="185"/>
      <c r="H28" s="185"/>
      <c r="I28" s="185"/>
      <c r="J28" s="78"/>
      <c r="K28" s="9"/>
    </row>
    <row r="29" spans="2:13" s="4" customFormat="1" ht="9.75" customHeight="1" x14ac:dyDescent="0.15"/>
    <row r="30" spans="2:13" s="4" customFormat="1" ht="29.25" customHeight="1" x14ac:dyDescent="0.15">
      <c r="B30" s="12" t="s">
        <v>21</v>
      </c>
      <c r="D30" s="6"/>
      <c r="E30" s="5"/>
    </row>
    <row r="31" spans="2:13" s="4" customFormat="1" ht="19.5" customHeight="1" x14ac:dyDescent="0.15">
      <c r="B31" s="3" t="s">
        <v>3</v>
      </c>
      <c r="D31" s="70">
        <v>1730000</v>
      </c>
      <c r="E31" s="7" t="s">
        <v>6</v>
      </c>
      <c r="F31" s="56">
        <v>2.72</v>
      </c>
      <c r="G31" s="11" t="s">
        <v>7</v>
      </c>
      <c r="H31" s="7" t="s">
        <v>8</v>
      </c>
      <c r="I31" s="45">
        <v>47056</v>
      </c>
      <c r="J31" s="13"/>
      <c r="K31" s="8" t="s">
        <v>18</v>
      </c>
    </row>
    <row r="32" spans="2:13" s="4" customFormat="1" ht="12" customHeight="1" x14ac:dyDescent="0.15">
      <c r="D32" s="11"/>
      <c r="E32" s="7"/>
      <c r="F32" s="11"/>
      <c r="G32" s="11"/>
      <c r="H32" s="11"/>
      <c r="I32" s="11"/>
      <c r="J32" s="11"/>
      <c r="K32" s="8"/>
    </row>
    <row r="33" spans="2:13" s="4" customFormat="1" ht="22.5" customHeight="1" x14ac:dyDescent="0.15">
      <c r="B33" s="3" t="s">
        <v>4</v>
      </c>
      <c r="D33" s="44">
        <v>9157</v>
      </c>
      <c r="E33" s="7" t="s">
        <v>6</v>
      </c>
      <c r="F33" s="11">
        <v>3</v>
      </c>
      <c r="G33" s="11" t="s">
        <v>10</v>
      </c>
      <c r="H33" s="7" t="s">
        <v>8</v>
      </c>
      <c r="I33" s="44">
        <v>27471</v>
      </c>
      <c r="J33" s="13"/>
      <c r="K33" s="60" t="s">
        <v>19</v>
      </c>
    </row>
    <row r="34" spans="2:13" s="4" customFormat="1" ht="12" customHeight="1" x14ac:dyDescent="0.15">
      <c r="D34" s="13"/>
      <c r="E34" s="11"/>
      <c r="F34" s="11"/>
      <c r="G34" s="11"/>
      <c r="H34" s="11"/>
      <c r="I34" s="13"/>
      <c r="J34" s="11"/>
    </row>
    <row r="35" spans="2:13" s="4" customFormat="1" ht="18" customHeight="1" x14ac:dyDescent="0.15">
      <c r="B35" s="3" t="s">
        <v>9</v>
      </c>
      <c r="D35" s="44">
        <v>6740</v>
      </c>
      <c r="E35" s="7" t="s">
        <v>6</v>
      </c>
      <c r="F35" s="11">
        <v>1</v>
      </c>
      <c r="G35" s="11" t="s">
        <v>11</v>
      </c>
      <c r="H35" s="7" t="s">
        <v>8</v>
      </c>
      <c r="I35" s="44">
        <v>6740</v>
      </c>
      <c r="J35" s="13"/>
      <c r="K35" s="61" t="s">
        <v>39</v>
      </c>
    </row>
    <row r="36" spans="2:13" s="4" customFormat="1" x14ac:dyDescent="0.15">
      <c r="D36" s="11"/>
      <c r="E36" s="11"/>
      <c r="F36" s="11"/>
      <c r="G36" s="11"/>
      <c r="H36" s="11"/>
      <c r="I36" s="11"/>
      <c r="J36" s="11"/>
    </row>
    <row r="37" spans="2:13" s="4" customFormat="1" ht="22.5" customHeight="1" x14ac:dyDescent="0.15">
      <c r="D37" s="11"/>
      <c r="E37" s="11"/>
      <c r="G37" s="77" t="s">
        <v>41</v>
      </c>
      <c r="H37" s="7" t="s">
        <v>8</v>
      </c>
      <c r="I37" s="44">
        <v>81267</v>
      </c>
      <c r="J37" s="43" t="s">
        <v>106</v>
      </c>
    </row>
    <row r="38" spans="2:13" s="4" customFormat="1" ht="8.25" customHeight="1" thickBot="1" x14ac:dyDescent="0.2">
      <c r="F38" s="8"/>
      <c r="H38" s="8"/>
      <c r="I38" s="11"/>
      <c r="J38" s="11"/>
    </row>
    <row r="39" spans="2:13" s="4" customFormat="1" ht="23.25" customHeight="1" thickTop="1" thickBot="1" x14ac:dyDescent="0.2">
      <c r="H39" s="8" t="s">
        <v>12</v>
      </c>
      <c r="I39" s="40">
        <v>81200</v>
      </c>
      <c r="J39" s="37" t="s">
        <v>32</v>
      </c>
      <c r="K39" s="33"/>
      <c r="M39" s="35"/>
    </row>
    <row r="40" spans="2:13" s="4" customFormat="1" ht="6.75" customHeight="1" thickTop="1" x14ac:dyDescent="0.15">
      <c r="B40" s="9"/>
      <c r="C40" s="9"/>
      <c r="D40" s="9"/>
      <c r="E40" s="9"/>
      <c r="F40" s="9"/>
      <c r="G40" s="185"/>
      <c r="H40" s="185"/>
      <c r="I40" s="185"/>
      <c r="J40" s="78"/>
      <c r="K40" s="9"/>
    </row>
    <row r="41" spans="2:13" s="4" customFormat="1" ht="27" customHeight="1" x14ac:dyDescent="0.15">
      <c r="B41" s="12" t="s">
        <v>13</v>
      </c>
      <c r="D41" s="6"/>
      <c r="E41" s="5"/>
      <c r="F41" s="3"/>
    </row>
    <row r="42" spans="2:13" s="4" customFormat="1" ht="21.75" customHeight="1" x14ac:dyDescent="0.15">
      <c r="B42" s="3" t="s">
        <v>3</v>
      </c>
      <c r="D42" s="45">
        <v>1730000</v>
      </c>
      <c r="E42" s="7" t="s">
        <v>6</v>
      </c>
      <c r="F42" s="56">
        <v>2.39</v>
      </c>
      <c r="G42" s="11" t="s">
        <v>7</v>
      </c>
      <c r="H42" s="7" t="s">
        <v>8</v>
      </c>
      <c r="I42" s="45">
        <v>41347</v>
      </c>
      <c r="J42" s="26"/>
      <c r="K42" s="8" t="s">
        <v>20</v>
      </c>
    </row>
    <row r="43" spans="2:13" s="4" customFormat="1" ht="12" customHeight="1" x14ac:dyDescent="0.15">
      <c r="D43" s="11"/>
      <c r="E43" s="7"/>
      <c r="F43" s="11"/>
      <c r="G43" s="11"/>
      <c r="H43" s="11"/>
      <c r="I43" s="11"/>
      <c r="J43" s="11"/>
      <c r="K43" s="8"/>
    </row>
    <row r="44" spans="2:13" s="4" customFormat="1" ht="21.75" customHeight="1" x14ac:dyDescent="0.15">
      <c r="B44" s="3" t="s">
        <v>4</v>
      </c>
      <c r="D44" s="44">
        <v>14740</v>
      </c>
      <c r="E44" s="7" t="s">
        <v>6</v>
      </c>
      <c r="F44" s="11">
        <v>2</v>
      </c>
      <c r="G44" s="11" t="s">
        <v>10</v>
      </c>
      <c r="H44" s="7" t="s">
        <v>8</v>
      </c>
      <c r="I44" s="44">
        <v>29480</v>
      </c>
      <c r="J44" s="26"/>
      <c r="K44" s="60" t="s">
        <v>40</v>
      </c>
    </row>
    <row r="45" spans="2:13" s="4" customFormat="1" ht="12" customHeight="1" x14ac:dyDescent="0.15">
      <c r="D45" s="13"/>
      <c r="E45" s="11"/>
      <c r="F45" s="11"/>
      <c r="G45" s="11"/>
      <c r="H45" s="11"/>
      <c r="I45" s="13"/>
      <c r="J45" s="11"/>
    </row>
    <row r="46" spans="2:13" ht="21.75" customHeight="1" x14ac:dyDescent="0.15">
      <c r="B46" s="4"/>
      <c r="C46" s="4"/>
      <c r="D46" s="11"/>
      <c r="E46" s="11"/>
      <c r="G46" s="77" t="s">
        <v>57</v>
      </c>
      <c r="H46" s="7" t="s">
        <v>8</v>
      </c>
      <c r="I46" s="44">
        <v>70827</v>
      </c>
      <c r="J46" s="43" t="s">
        <v>107</v>
      </c>
    </row>
    <row r="47" spans="2:13" ht="7.5" customHeight="1" thickBot="1" x14ac:dyDescent="0.2">
      <c r="B47" s="4"/>
      <c r="C47" s="4"/>
      <c r="D47" s="4"/>
      <c r="E47" s="4"/>
      <c r="F47" s="8"/>
      <c r="G47" s="4"/>
      <c r="H47" s="8"/>
      <c r="I47" s="11"/>
      <c r="J47" s="11"/>
      <c r="K47" s="4"/>
    </row>
    <row r="48" spans="2:13" ht="21.75" customHeight="1" thickTop="1" thickBot="1" x14ac:dyDescent="0.25">
      <c r="B48" s="4"/>
      <c r="C48" s="4"/>
      <c r="D48" s="4"/>
      <c r="E48" s="4"/>
      <c r="F48" s="4"/>
      <c r="G48" s="4"/>
      <c r="H48" s="8" t="s">
        <v>12</v>
      </c>
      <c r="I48" s="40">
        <v>70800</v>
      </c>
      <c r="J48" s="37" t="s">
        <v>31</v>
      </c>
      <c r="K48" s="33"/>
      <c r="M48" s="36"/>
    </row>
    <row r="49" spans="2:12" ht="6.75" customHeight="1" thickTop="1" x14ac:dyDescent="0.15">
      <c r="B49" s="9"/>
      <c r="C49" s="9"/>
      <c r="D49" s="9"/>
      <c r="E49" s="9"/>
      <c r="F49" s="9"/>
      <c r="G49" s="185"/>
      <c r="H49" s="185"/>
      <c r="I49" s="185"/>
      <c r="J49" s="78"/>
      <c r="K49" s="9"/>
    </row>
    <row r="50" spans="2:12" ht="9" customHeight="1" x14ac:dyDescent="0.15"/>
    <row r="51" spans="2:12" ht="8.25" customHeight="1" x14ac:dyDescent="0.15">
      <c r="B51" s="15"/>
      <c r="C51" s="16"/>
      <c r="D51" s="16"/>
      <c r="E51" s="16"/>
      <c r="F51" s="16"/>
      <c r="G51" s="16"/>
      <c r="H51" s="16"/>
      <c r="I51" s="16"/>
      <c r="J51" s="16"/>
      <c r="K51" s="16"/>
      <c r="L51" s="17"/>
    </row>
    <row r="52" spans="2:12" ht="18" customHeight="1" thickBot="1" x14ac:dyDescent="0.2">
      <c r="B52" s="18" t="s">
        <v>28</v>
      </c>
      <c r="C52" s="55"/>
      <c r="D52" s="19"/>
      <c r="E52" s="55"/>
      <c r="F52" s="55"/>
      <c r="G52" s="55"/>
      <c r="H52" s="55"/>
      <c r="I52" s="55"/>
      <c r="J52" s="55"/>
      <c r="K52" s="55"/>
      <c r="L52" s="20"/>
    </row>
    <row r="53" spans="2:12" ht="26.25" customHeight="1" thickBot="1" x14ac:dyDescent="0.2">
      <c r="B53" s="18" t="s">
        <v>58</v>
      </c>
      <c r="C53" s="55"/>
      <c r="D53" s="27"/>
      <c r="E53" s="27"/>
      <c r="F53" s="27"/>
      <c r="G53" s="38" t="s">
        <v>27</v>
      </c>
      <c r="H53" s="22" t="s">
        <v>8</v>
      </c>
      <c r="I53" s="80">
        <v>356700</v>
      </c>
      <c r="J53" s="28"/>
      <c r="K53" s="21"/>
      <c r="L53" s="20"/>
    </row>
    <row r="54" spans="2:12" ht="10.5" customHeight="1" x14ac:dyDescent="0.15">
      <c r="B54" s="216" t="s">
        <v>29</v>
      </c>
      <c r="C54" s="217"/>
      <c r="D54" s="217"/>
      <c r="E54" s="217"/>
      <c r="F54" s="55"/>
      <c r="G54" s="55"/>
      <c r="H54" s="55"/>
      <c r="I54" s="55"/>
      <c r="J54" s="55"/>
      <c r="K54" s="55"/>
      <c r="L54" s="20"/>
    </row>
    <row r="55" spans="2:12" x14ac:dyDescent="0.15">
      <c r="B55" s="216"/>
      <c r="C55" s="217"/>
      <c r="D55" s="217"/>
      <c r="E55" s="217"/>
      <c r="F55" s="55"/>
      <c r="G55" s="55"/>
      <c r="H55" s="55"/>
      <c r="I55" s="52"/>
      <c r="J55" s="55"/>
      <c r="K55" s="53"/>
      <c r="L55" s="54"/>
    </row>
    <row r="56" spans="2:12" x14ac:dyDescent="0.15">
      <c r="B56" s="23"/>
      <c r="C56" s="24"/>
      <c r="D56" s="24"/>
      <c r="E56" s="24"/>
      <c r="F56" s="24"/>
      <c r="G56" s="24"/>
      <c r="H56" s="24"/>
      <c r="I56" s="24"/>
      <c r="J56" s="24"/>
      <c r="K56" s="24"/>
      <c r="L56" s="25"/>
    </row>
    <row r="57" spans="2:12" ht="7.5" customHeight="1" x14ac:dyDescent="0.15"/>
  </sheetData>
  <sheetProtection password="D2E1" sheet="1" objects="1" scenarios="1"/>
  <mergeCells count="17">
    <mergeCell ref="B54:E55"/>
    <mergeCell ref="F9:G9"/>
    <mergeCell ref="F10:G10"/>
    <mergeCell ref="F11:G11"/>
    <mergeCell ref="F12:G12"/>
    <mergeCell ref="E25:G25"/>
    <mergeCell ref="F8:G8"/>
    <mergeCell ref="G28:I28"/>
    <mergeCell ref="G40:I40"/>
    <mergeCell ref="G49:I49"/>
    <mergeCell ref="F14:G14"/>
    <mergeCell ref="L5:M5"/>
    <mergeCell ref="C6:D6"/>
    <mergeCell ref="F6:H6"/>
    <mergeCell ref="I6:J6"/>
    <mergeCell ref="C7:E7"/>
    <mergeCell ref="F7:J7"/>
  </mergeCells>
  <phoneticPr fontId="7"/>
  <dataValidations count="1">
    <dataValidation type="list" allowBlank="1" showInputMessage="1" showErrorMessage="1" sqref="E16" xr:uid="{00000000-0002-0000-0100-000000000000}">
      <formula1>$X$14:$X$17</formula1>
    </dataValidation>
  </dataValidations>
  <printOptions horizontalCentered="1" verticalCentered="1"/>
  <pageMargins left="0.23622047244094491" right="0.15748031496062992" top="0.19685039370078741" bottom="0.19685039370078741" header="0.11811023622047245" footer="0.11811023622047245"/>
  <pageSetup paperSize="9" scale="6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55" zoomScaleNormal="85" zoomScaleSheetLayoutView="55" workbookViewId="0">
      <selection activeCell="E42" sqref="E42"/>
    </sheetView>
  </sheetViews>
  <sheetFormatPr defaultRowHeight="13.5" x14ac:dyDescent="0.15"/>
  <cols>
    <col min="1" max="16384" width="9" style="1"/>
  </cols>
  <sheetData/>
  <sheetProtection password="D2E1" sheet="1" objects="1" scenarios="1"/>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概算シート </vt:lpstr>
      <vt:lpstr>試算例</vt:lpstr>
      <vt:lpstr>所得の見方</vt:lpstr>
      <vt:lpstr>'概算シート '!Print_Area</vt:lpstr>
      <vt:lpstr>試算例!Print_Area</vt:lpstr>
      <vt:lpstr>所得の見方!Print_Area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2024-03-12T07:01:06Z</dcterms:modified>
  <cp:category/>
</cp:coreProperties>
</file>