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bookViews>
    <workbookView xWindow="32760" yWindow="32760" windowWidth="20490" windowHeight="7680"/>
  </bookViews>
  <sheets>
    <sheet name="概算シート " sheetId="9" r:id="rId1"/>
    <sheet name="試算例" sheetId="6" r:id="rId2"/>
    <sheet name="所得の見方" sheetId="3" r:id="rId3"/>
  </sheets>
  <definedNames>
    <definedName name="_xlnm.Print_Area" localSheetId="2">所得の見方!$A$1:$AA$58</definedName>
    <definedName name="_xlnm.Print_Area" localSheetId="1">試算例!$A$1:$X$56</definedName>
    <definedName name="_xlnm.Print_Area" localSheetId="0">'概算シート '!$A$1:$AC$59</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<sst xmlns="http://schemas.openxmlformats.org/spreadsheetml/2006/main" xmlns:r="http://schemas.openxmlformats.org/officeDocument/2006/relationships" count="105" uniqueCount="105">
  <si>
    <t>年齢</t>
    <rPh sb="0" eb="2">
      <t>ネンレイ</t>
    </rPh>
    <phoneticPr fontId="19"/>
  </si>
  <si>
    <t>所得額</t>
    <rPh sb="0" eb="2">
      <t>ショトク</t>
    </rPh>
    <rPh sb="2" eb="3">
      <t>ガク</t>
    </rPh>
    <phoneticPr fontId="19"/>
  </si>
  <si>
    <t>介護</t>
    <rPh sb="0" eb="2">
      <t>カイゴ</t>
    </rPh>
    <phoneticPr fontId="19"/>
  </si>
  <si>
    <t>■医療分</t>
    <rPh sb="1" eb="3">
      <t>イリョウ</t>
    </rPh>
    <rPh sb="3" eb="4">
      <t>ブン</t>
    </rPh>
    <phoneticPr fontId="19"/>
  </si>
  <si>
    <t>　　Ｂ</t>
  </si>
  <si>
    <r>
      <t>　確定申告書は「所得金額・合計」を、</t>
    </r>
    <r>
      <rPr>
        <sz val="9"/>
        <color indexed="8"/>
        <rFont val="ＭＳ Ｐゴシック"/>
      </rPr>
      <t>給与所得者は源泉徴収票の「給与所得控除後の所得」を入力してください。
　年金収入がある方は保険年金課へお問い合わせください。</t>
    </r>
    <rPh sb="18" eb="20">
      <t>キュウヨ</t>
    </rPh>
    <rPh sb="43" eb="45">
      <t>ニュウリョク</t>
    </rPh>
    <rPh sb="54" eb="56">
      <t>ネンキン</t>
    </rPh>
    <rPh sb="56" eb="58">
      <t>シュウニュウ</t>
    </rPh>
    <rPh sb="61" eb="62">
      <t>カタ</t>
    </rPh>
    <rPh sb="63" eb="68">
      <t>ホケンネンキンカ</t>
    </rPh>
    <rPh sb="70" eb="71">
      <t>ト</t>
    </rPh>
    <rPh sb="72" eb="73">
      <t>ア</t>
    </rPh>
    <phoneticPr fontId="19"/>
  </si>
  <si>
    <t>　所得割額</t>
    <rPh sb="1" eb="3">
      <t>ショトク</t>
    </rPh>
    <rPh sb="3" eb="4">
      <t>ワリ</t>
    </rPh>
    <rPh sb="4" eb="5">
      <t>ガク</t>
    </rPh>
    <phoneticPr fontId="19"/>
  </si>
  <si>
    <t>　　世帯主（国保加入していない場合のみ）</t>
    <rPh sb="2" eb="5">
      <t>セタイヌシ</t>
    </rPh>
    <rPh sb="6" eb="8">
      <t>コクホ</t>
    </rPh>
    <rPh sb="8" eb="10">
      <t>カニュウ</t>
    </rPh>
    <rPh sb="15" eb="17">
      <t>バアイ</t>
    </rPh>
    <phoneticPr fontId="19"/>
  </si>
  <si>
    <t>％</t>
  </si>
  <si>
    <t>　均等割額</t>
    <rPh sb="1" eb="4">
      <t>キントウワ</t>
    </rPh>
    <rPh sb="4" eb="5">
      <t>ガク</t>
    </rPh>
    <phoneticPr fontId="19"/>
  </si>
  <si>
    <t>世帯合計</t>
    <rPh sb="0" eb="2">
      <t>セタイ</t>
    </rPh>
    <rPh sb="2" eb="4">
      <t>ゴウケイ</t>
    </rPh>
    <phoneticPr fontId="19"/>
  </si>
  <si>
    <t>×</t>
  </si>
  <si>
    <t>＝</t>
  </si>
  <si>
    <t>被保険者　３</t>
    <rPh sb="0" eb="4">
      <t>ヒホケンシャ</t>
    </rPh>
    <phoneticPr fontId="19"/>
  </si>
  <si>
    <t>　平等割額</t>
    <rPh sb="1" eb="3">
      <t>ビョウドウ</t>
    </rPh>
    <rPh sb="3" eb="4">
      <t>ワリ</t>
    </rPh>
    <rPh sb="4" eb="5">
      <t>ガク</t>
    </rPh>
    <phoneticPr fontId="19"/>
  </si>
  <si>
    <t>医療保険分</t>
    <rPh sb="0" eb="2">
      <t>イリョウ</t>
    </rPh>
    <rPh sb="2" eb="4">
      <t>ホケン</t>
    </rPh>
    <rPh sb="4" eb="5">
      <t>ブン</t>
    </rPh>
    <phoneticPr fontId="19"/>
  </si>
  <si>
    <t>人</t>
    <rPh sb="0" eb="1">
      <t>ニン</t>
    </rPh>
    <phoneticPr fontId="19"/>
  </si>
  <si>
    <t>Ｅ</t>
  </si>
  <si>
    <t>被保険者　１</t>
    <rPh sb="0" eb="4">
      <t>ヒホケンシャ</t>
    </rPh>
    <phoneticPr fontId="19"/>
  </si>
  <si>
    <t>　　Ｆ</t>
  </si>
  <si>
    <t>世帯</t>
    <rPh sb="0" eb="2">
      <t>セタイ</t>
    </rPh>
    <phoneticPr fontId="19"/>
  </si>
  <si>
    <t>〇〇年度 新発田市 国民健康保険税の概算シート</t>
    <rPh sb="5" eb="8">
      <t>シバタ</t>
    </rPh>
    <rPh sb="8" eb="9">
      <t>シ</t>
    </rPh>
    <rPh sb="10" eb="12">
      <t>コクミン</t>
    </rPh>
    <rPh sb="12" eb="14">
      <t>ケンコウ</t>
    </rPh>
    <rPh sb="14" eb="16">
      <t>ホケン</t>
    </rPh>
    <rPh sb="16" eb="17">
      <t>ゼイ</t>
    </rPh>
    <rPh sb="18" eb="20">
      <t>ガイサン</t>
    </rPh>
    <phoneticPr fontId="19"/>
  </si>
  <si>
    <t>介護納付金分</t>
  </si>
  <si>
    <t>≒</t>
  </si>
  <si>
    <t>■介護分</t>
    <rPh sb="1" eb="3">
      <t>カイゴ</t>
    </rPh>
    <rPh sb="3" eb="4">
      <t>ブン</t>
    </rPh>
    <phoneticPr fontId="19"/>
  </si>
  <si>
    <t>　国民健康保険税額</t>
    <rPh sb="1" eb="3">
      <t>コクミン</t>
    </rPh>
    <rPh sb="3" eb="5">
      <t>ケンコウ</t>
    </rPh>
    <rPh sb="5" eb="7">
      <t>ホケン</t>
    </rPh>
    <rPh sb="7" eb="9">
      <t>ゼイガク</t>
    </rPh>
    <phoneticPr fontId="19"/>
  </si>
  <si>
    <t>　　Ａ</t>
  </si>
  <si>
    <t>　　Ｃ</t>
  </si>
  <si>
    <t>①</t>
  </si>
  <si>
    <t>Ａ＋Ｂ＋Ｃ</t>
  </si>
  <si>
    <t>均等割7割</t>
    <rPh sb="0" eb="3">
      <t>キントウワ</t>
    </rPh>
    <rPh sb="4" eb="5">
      <t>ワリ</t>
    </rPh>
    <phoneticPr fontId="19"/>
  </si>
  <si>
    <t>D</t>
  </si>
  <si>
    <t>Ｇ</t>
  </si>
  <si>
    <t>①＋②＋③</t>
  </si>
  <si>
    <t>給与所得者等人数</t>
    <rPh sb="0" eb="2">
      <t>キュウヨ</t>
    </rPh>
    <rPh sb="2" eb="4">
      <t>ショトク</t>
    </rPh>
    <rPh sb="4" eb="5">
      <t>シャ</t>
    </rPh>
    <rPh sb="5" eb="6">
      <t>ナド</t>
    </rPh>
    <rPh sb="6" eb="8">
      <t>ニンズウ</t>
    </rPh>
    <phoneticPr fontId="19"/>
  </si>
  <si>
    <t>平等割5割</t>
    <rPh sb="0" eb="2">
      <t>ビョウドウ</t>
    </rPh>
    <rPh sb="2" eb="3">
      <t>ワリ</t>
    </rPh>
    <rPh sb="4" eb="5">
      <t>ワリ</t>
    </rPh>
    <phoneticPr fontId="19"/>
  </si>
  <si>
    <t>■後期支援分</t>
  </si>
  <si>
    <t>被保険者　２</t>
    <rPh sb="0" eb="4">
      <t>ヒホケンシャ</t>
    </rPh>
    <phoneticPr fontId="19"/>
  </si>
  <si>
    <t>被保険者　４</t>
    <rPh sb="0" eb="4">
      <t>ヒホケンシャ</t>
    </rPh>
    <phoneticPr fontId="19"/>
  </si>
  <si>
    <t>被保険者　５</t>
    <rPh sb="0" eb="4">
      <t>ヒホケンシャ</t>
    </rPh>
    <phoneticPr fontId="19"/>
  </si>
  <si>
    <t>　【概算】</t>
    <rPh sb="2" eb="4">
      <t>ガイサン</t>
    </rPh>
    <phoneticPr fontId="19"/>
  </si>
  <si>
    <r>
      <rPr>
        <b/>
        <sz val="12"/>
        <color auto="1"/>
        <rFont val="ＭＳ Ｐゴシック"/>
      </rPr>
      <t>★「黄色いセル（太枠内）」のみ</t>
    </r>
    <r>
      <rPr>
        <sz val="12"/>
        <color auto="1"/>
        <rFont val="ＭＳ Ｐゴシック"/>
      </rPr>
      <t>に国保に既に加入している方及び新たに加入される方の</t>
    </r>
    <rPh sb="2" eb="4">
      <t>キイロ</t>
    </rPh>
    <rPh sb="8" eb="10">
      <t>フトワク</t>
    </rPh>
    <rPh sb="10" eb="11">
      <t>ナイ</t>
    </rPh>
    <rPh sb="16" eb="18">
      <t>コクホ</t>
    </rPh>
    <rPh sb="19" eb="20">
      <t>スデ</t>
    </rPh>
    <rPh sb="21" eb="23">
      <t>カニュウ</t>
    </rPh>
    <rPh sb="27" eb="28">
      <t>カタ</t>
    </rPh>
    <rPh sb="28" eb="29">
      <t>オヨ</t>
    </rPh>
    <rPh sb="30" eb="31">
      <t>アラ</t>
    </rPh>
    <rPh sb="33" eb="35">
      <t>カニュウ</t>
    </rPh>
    <rPh sb="38" eb="39">
      <t>カタ</t>
    </rPh>
    <phoneticPr fontId="19"/>
  </si>
  <si>
    <t>③</t>
  </si>
  <si>
    <t>Ｄ＋Ｅ＋Ｆ</t>
  </si>
  <si>
    <r>
      <t xml:space="preserve">   算定基礎額</t>
    </r>
    <r>
      <rPr>
        <sz val="10"/>
        <color indexed="8"/>
        <rFont val="ＭＳ Ｐゴシック"/>
      </rPr>
      <t xml:space="preserve">
（所得額 - 基礎控除43万円）</t>
    </r>
    <rPh sb="3" eb="5">
      <t>サンテイ</t>
    </rPh>
    <rPh sb="5" eb="7">
      <t>キソ</t>
    </rPh>
    <rPh sb="7" eb="8">
      <t>ガク</t>
    </rPh>
    <phoneticPr fontId="19"/>
  </si>
  <si>
    <t>②</t>
  </si>
  <si>
    <t>円</t>
    <rPh sb="0" eb="1">
      <t>エン</t>
    </rPh>
    <phoneticPr fontId="19"/>
  </si>
  <si>
    <t>合計</t>
    <rPh sb="0" eb="2">
      <t>ゴウケイ</t>
    </rPh>
    <phoneticPr fontId="19"/>
  </si>
  <si>
    <t>既に加入している方及び
新たに加入される方</t>
    <rPh sb="0" eb="1">
      <t>スデ</t>
    </rPh>
    <rPh sb="2" eb="4">
      <t>カニュウ</t>
    </rPh>
    <rPh sb="8" eb="9">
      <t>カタ</t>
    </rPh>
    <rPh sb="9" eb="10">
      <t>オヨ</t>
    </rPh>
    <rPh sb="12" eb="13">
      <t>アラ</t>
    </rPh>
    <rPh sb="15" eb="17">
      <t>カニュウ</t>
    </rPh>
    <rPh sb="20" eb="21">
      <t>カタ</t>
    </rPh>
    <phoneticPr fontId="19"/>
  </si>
  <si>
    <t>　　“年齢”と“所得額”を入力してください。</t>
  </si>
  <si>
    <t xml:space="preserve">    軽減割合</t>
    <rPh sb="4" eb="6">
      <t>ケイゲン</t>
    </rPh>
    <rPh sb="6" eb="8">
      <t>ワリアイ</t>
    </rPh>
    <phoneticPr fontId="19"/>
  </si>
  <si>
    <t>Ｈ</t>
  </si>
  <si>
    <t>介護用</t>
    <rPh sb="0" eb="2">
      <t>カイゴ</t>
    </rPh>
    <rPh sb="2" eb="3">
      <t>ヨウ</t>
    </rPh>
    <phoneticPr fontId="19"/>
  </si>
  <si>
    <t>↑★</t>
  </si>
  <si>
    <t>円</t>
  </si>
  <si>
    <t>医療分</t>
    <rPh sb="0" eb="2">
      <t>イリョウ</t>
    </rPh>
    <rPh sb="2" eb="3">
      <t>ブン</t>
    </rPh>
    <phoneticPr fontId="19"/>
  </si>
  <si>
    <t>後期分</t>
    <rPh sb="0" eb="2">
      <t>コウキ</t>
    </rPh>
    <rPh sb="2" eb="3">
      <t>ブン</t>
    </rPh>
    <phoneticPr fontId="19"/>
  </si>
  <si>
    <t>所得割合
医療・後期</t>
    <rPh sb="0" eb="2">
      <t>ショトク</t>
    </rPh>
    <rPh sb="2" eb="3">
      <t>ワリ</t>
    </rPh>
    <rPh sb="3" eb="4">
      <t>ア</t>
    </rPh>
    <rPh sb="5" eb="7">
      <t>イリョウ</t>
    </rPh>
    <rPh sb="8" eb="10">
      <t>コウキ</t>
    </rPh>
    <phoneticPr fontId="19"/>
  </si>
  <si>
    <t>所得割合
介護</t>
    <rPh sb="0" eb="2">
      <t>ショトク</t>
    </rPh>
    <rPh sb="2" eb="3">
      <t>ワリ</t>
    </rPh>
    <rPh sb="3" eb="4">
      <t>ア</t>
    </rPh>
    <rPh sb="5" eb="7">
      <t>カイゴ</t>
    </rPh>
    <phoneticPr fontId="19"/>
  </si>
  <si>
    <t>　　“年齢”と“所得額”を入力してください。 ※右側の給与所得者等人数にも入力が必要です。</t>
    <rPh sb="24" eb="25">
      <t>ミギ</t>
    </rPh>
    <rPh sb="25" eb="26">
      <t>ガワ</t>
    </rPh>
    <rPh sb="27" eb="29">
      <t>キュウヨ</t>
    </rPh>
    <rPh sb="29" eb="31">
      <t>ショトク</t>
    </rPh>
    <rPh sb="31" eb="32">
      <t>シャ</t>
    </rPh>
    <rPh sb="32" eb="33">
      <t>トウ</t>
    </rPh>
    <rPh sb="33" eb="35">
      <t>ニンズウ</t>
    </rPh>
    <rPh sb="37" eb="39">
      <t>ニュウリョク</t>
    </rPh>
    <rPh sb="40" eb="42">
      <t>ヒツヨウ</t>
    </rPh>
    <phoneticPr fontId="19"/>
  </si>
  <si>
    <t>Ｆ</t>
  </si>
  <si>
    <t>均等割2割</t>
    <rPh sb="0" eb="3">
      <t>キントウワ</t>
    </rPh>
    <rPh sb="4" eb="5">
      <t>ワリ</t>
    </rPh>
    <phoneticPr fontId="19"/>
  </si>
  <si>
    <t>Ｇ＋Ｈ</t>
  </si>
  <si>
    <t>平等割</t>
  </si>
  <si>
    <t>　〇〇年度</t>
  </si>
  <si>
    <t>未就学児数</t>
    <rPh sb="4" eb="5">
      <t>スウ</t>
    </rPh>
    <phoneticPr fontId="19"/>
  </si>
  <si>
    <t>後期高齢者支援金分</t>
  </si>
  <si>
    <t>均等割</t>
  </si>
  <si>
    <t>均等割5割</t>
    <rPh sb="0" eb="3">
      <t>キントウワ</t>
    </rPh>
    <rPh sb="4" eb="5">
      <t>ワリ</t>
    </rPh>
    <phoneticPr fontId="19"/>
  </si>
  <si>
    <r>
      <t>　世帯主</t>
    </r>
    <r>
      <rPr>
        <sz val="10"/>
        <color indexed="8"/>
        <rFont val="ＭＳ Ｐゴシック"/>
      </rPr>
      <t>（国保加入していない場合のみ入力）</t>
    </r>
    <rPh sb="1" eb="4">
      <t>セタイヌシ</t>
    </rPh>
    <rPh sb="5" eb="7">
      <t>コクホ</t>
    </rPh>
    <rPh sb="7" eb="9">
      <t>カニュウ</t>
    </rPh>
    <rPh sb="14" eb="16">
      <t>バアイ</t>
    </rPh>
    <rPh sb="18" eb="20">
      <t>ニュウリョク</t>
    </rPh>
    <phoneticPr fontId="19"/>
  </si>
  <si>
    <t>平等割2割</t>
    <rPh sb="0" eb="2">
      <t>ビョウドウ</t>
    </rPh>
    <rPh sb="2" eb="3">
      <t>ワリ</t>
    </rPh>
    <rPh sb="4" eb="5">
      <t>ワリ</t>
    </rPh>
    <phoneticPr fontId="19"/>
  </si>
  <si>
    <t>平等割7割</t>
    <rPh sb="0" eb="2">
      <t>ビョウドウ</t>
    </rPh>
    <rPh sb="2" eb="3">
      <t>ワリ</t>
    </rPh>
    <rPh sb="4" eb="5">
      <t>ワリ</t>
    </rPh>
    <phoneticPr fontId="19"/>
  </si>
  <si>
    <t>医療</t>
    <rPh sb="0" eb="2">
      <t>イリョウ</t>
    </rPh>
    <phoneticPr fontId="19"/>
  </si>
  <si>
    <t>支援</t>
    <rPh sb="0" eb="2">
      <t>シエン</t>
    </rPh>
    <phoneticPr fontId="19"/>
  </si>
  <si>
    <t>課税限度額</t>
  </si>
  <si>
    <t>課税限度額</t>
    <rPh sb="0" eb="2">
      <t>カゼイ</t>
    </rPh>
    <rPh sb="2" eb="4">
      <t>ゲンド</t>
    </rPh>
    <rPh sb="4" eb="5">
      <t>ガク</t>
    </rPh>
    <phoneticPr fontId="19"/>
  </si>
  <si>
    <t>対象外</t>
  </si>
  <si>
    <t>軽減対象の所得金額の合算額</t>
  </si>
  <si>
    <t>（３）</t>
  </si>
  <si>
    <t>（１）</t>
  </si>
  <si>
    <t>（２）</t>
  </si>
  <si>
    <t>７割軽減</t>
  </si>
  <si>
    <t>５割軽減</t>
  </si>
  <si>
    <t>２割軽減</t>
  </si>
  <si>
    <r>
      <t>43</t>
    </r>
    <r>
      <rPr>
        <sz val="12"/>
        <color indexed="8"/>
        <rFont val="ＭＳ Ｐゴシック"/>
      </rPr>
      <t>万円＋（</t>
    </r>
    <r>
      <rPr>
        <sz val="12"/>
        <color indexed="8"/>
        <rFont val="Calibri"/>
      </rPr>
      <t>10</t>
    </r>
    <r>
      <rPr>
        <sz val="12"/>
        <color indexed="8"/>
        <rFont val="ＭＳ Ｐゴシック"/>
      </rPr>
      <t>万円×</t>
    </r>
    <r>
      <rPr>
        <sz val="12"/>
        <color indexed="17"/>
        <rFont val="ＭＳ Ｐゴシック"/>
      </rPr>
      <t>（</t>
    </r>
    <r>
      <rPr>
        <sz val="12"/>
        <color indexed="8"/>
        <rFont val="ＭＳ Ｐゴシック"/>
      </rPr>
      <t>給与所得者等人数－１</t>
    </r>
    <r>
      <rPr>
        <sz val="12"/>
        <color indexed="17"/>
        <rFont val="ＭＳ Ｐゴシック"/>
      </rPr>
      <t>）</t>
    </r>
    <r>
      <rPr>
        <sz val="12"/>
        <color indexed="8"/>
        <rFont val="ＭＳ Ｐゴシック"/>
      </rPr>
      <t>）以下の世帯</t>
    </r>
  </si>
  <si>
    <t>■医療保険分</t>
    <rPh sb="1" eb="3">
      <t>イリョウ</t>
    </rPh>
    <rPh sb="3" eb="5">
      <t>ホケン</t>
    </rPh>
    <rPh sb="5" eb="6">
      <t>ブン</t>
    </rPh>
    <phoneticPr fontId="19"/>
  </si>
  <si>
    <t>■後期高齢者支援金分</t>
    <rPh sb="3" eb="6">
      <t>コウレイシャ</t>
    </rPh>
    <rPh sb="8" eb="9">
      <t>キン</t>
    </rPh>
    <phoneticPr fontId="19"/>
  </si>
  <si>
    <t>■介護納付金分</t>
    <rPh sb="1" eb="3">
      <t>カイゴ</t>
    </rPh>
    <rPh sb="3" eb="6">
      <t>ノウフキン</t>
    </rPh>
    <rPh sb="6" eb="7">
      <t>ブン</t>
    </rPh>
    <phoneticPr fontId="19"/>
  </si>
  <si>
    <t>新発田市保険年金課</t>
    <rPh sb="0" eb="3">
      <t>シバタ</t>
    </rPh>
    <rPh sb="3" eb="4">
      <t>シ</t>
    </rPh>
    <rPh sb="4" eb="6">
      <t>ホケン</t>
    </rPh>
    <rPh sb="6" eb="8">
      <t>ネンキン</t>
    </rPh>
    <rPh sb="8" eb="9">
      <t>カ</t>
    </rPh>
    <phoneticPr fontId="19"/>
  </si>
  <si>
    <t>均等割
（加入者１人あたり）</t>
    <rPh sb="0" eb="3">
      <t>キントウワ</t>
    </rPh>
    <rPh sb="5" eb="8">
      <t>カニュウシャ</t>
    </rPh>
    <rPh sb="9" eb="10">
      <t>ニン</t>
    </rPh>
    <phoneticPr fontId="19"/>
  </si>
  <si>
    <r>
      <t xml:space="preserve">所得割
</t>
    </r>
    <r>
      <rPr>
        <sz val="9"/>
        <color indexed="8"/>
        <rFont val="ＭＳ Ｐゴシック"/>
      </rPr>
      <t>（加入者の前年中の所得）</t>
    </r>
    <rPh sb="0" eb="2">
      <t>ショトク</t>
    </rPh>
    <rPh sb="2" eb="3">
      <t>ワリ</t>
    </rPh>
    <rPh sb="5" eb="8">
      <t>カニュウシャ</t>
    </rPh>
    <rPh sb="9" eb="11">
      <t>ゼンネン</t>
    </rPh>
    <rPh sb="11" eb="12">
      <t>チュウ</t>
    </rPh>
    <rPh sb="13" eb="15">
      <t>ショトク</t>
    </rPh>
    <phoneticPr fontId="19"/>
  </si>
  <si>
    <t>平等割
（１世帯あたり）</t>
    <rPh sb="0" eb="2">
      <t>ビョウドウ</t>
    </rPh>
    <rPh sb="2" eb="3">
      <t>ワリ</t>
    </rPh>
    <rPh sb="6" eb="8">
      <t>セタイ</t>
    </rPh>
    <phoneticPr fontId="19"/>
  </si>
  <si>
    <t>　確定申告書は「所得金額・合計」を、給与所得者は源泉徴収票の「給与所得控除後の所得」を入力してください。
　年金収入がある方は保険年金課へお問い合わせください。</t>
  </si>
  <si>
    <t>（課税限度額　650,000円）</t>
    <rPh sb="1" eb="3">
      <t>カゼイ</t>
    </rPh>
    <rPh sb="3" eb="5">
      <t>ゲンド</t>
    </rPh>
    <rPh sb="5" eb="6">
      <t>ガク</t>
    </rPh>
    <rPh sb="14" eb="15">
      <t>エン</t>
    </rPh>
    <phoneticPr fontId="19"/>
  </si>
  <si>
    <t>（課税限度額　240,000円）</t>
    <rPh sb="1" eb="3">
      <t>カゼイ</t>
    </rPh>
    <rPh sb="3" eb="5">
      <t>ゲンド</t>
    </rPh>
    <rPh sb="5" eb="6">
      <t>ガク</t>
    </rPh>
    <rPh sb="14" eb="15">
      <t>エン</t>
    </rPh>
    <phoneticPr fontId="19"/>
  </si>
  <si>
    <t>（課税限度額 170,000円）</t>
    <rPh sb="1" eb="3">
      <t>カゼイ</t>
    </rPh>
    <rPh sb="3" eb="5">
      <t>ゲンド</t>
    </rPh>
    <rPh sb="5" eb="6">
      <t>ガク</t>
    </rPh>
    <rPh sb="14" eb="15">
      <t>エン</t>
    </rPh>
    <phoneticPr fontId="19"/>
  </si>
  <si>
    <t>令和７年度 新発田市 国民健康保険税の概算シート</t>
    <rPh sb="0" eb="2">
      <t>レイワ</t>
    </rPh>
    <rPh sb="6" eb="9">
      <t>シバタ</t>
    </rPh>
    <rPh sb="9" eb="10">
      <t>シ</t>
    </rPh>
    <rPh sb="11" eb="13">
      <t>コクミン</t>
    </rPh>
    <rPh sb="13" eb="15">
      <t>ケンコウ</t>
    </rPh>
    <rPh sb="15" eb="17">
      <t>ホケン</t>
    </rPh>
    <rPh sb="17" eb="18">
      <t>ゼイ</t>
    </rPh>
    <rPh sb="19" eb="21">
      <t>ガイサン</t>
    </rPh>
    <phoneticPr fontId="19"/>
  </si>
  <si>
    <r>
      <t xml:space="preserve">令和７年４月１日時点の年齢を入力してください。
</t>
    </r>
    <r>
      <rPr>
        <sz val="9"/>
        <color indexed="8"/>
        <rFont val="ＭＳ Ｐゴシック"/>
      </rPr>
      <t xml:space="preserve">
0～74歳の方が対象です。
（75歳からは後期高齢者医療制度になります）</t>
    </r>
    <rPh sb="0" eb="2">
      <t>レイワ</t>
    </rPh>
    <rPh sb="3" eb="4">
      <t>ネン</t>
    </rPh>
    <rPh sb="5" eb="6">
      <t>ガツ</t>
    </rPh>
    <rPh sb="7" eb="8">
      <t>ニチ</t>
    </rPh>
    <rPh sb="8" eb="10">
      <t>ジテン</t>
    </rPh>
    <rPh sb="11" eb="13">
      <t>ネンレイ</t>
    </rPh>
    <rPh sb="14" eb="16">
      <t>ニュウリョク</t>
    </rPh>
    <phoneticPr fontId="19"/>
  </si>
  <si>
    <r>
      <t>（１）の金額を超え、次の算式で求めた金額以下の世帯</t>
    </r>
    <r>
      <rPr>
        <sz val="12"/>
        <color indexed="8"/>
        <rFont val="Calibri"/>
      </rPr>
      <t xml:space="preserve">
 43</t>
    </r>
    <r>
      <rPr>
        <sz val="12"/>
        <color indexed="8"/>
        <rFont val="ＭＳ Ｐゴシック"/>
      </rPr>
      <t>万円＋（</t>
    </r>
    <r>
      <rPr>
        <sz val="12"/>
        <color indexed="8"/>
        <rFont val="Calibri"/>
      </rPr>
      <t>10</t>
    </r>
    <r>
      <rPr>
        <sz val="12"/>
        <color indexed="8"/>
        <rFont val="ＭＳ Ｐゴシック"/>
      </rPr>
      <t>万円</t>
    </r>
    <r>
      <rPr>
        <sz val="12"/>
        <color indexed="8"/>
        <rFont val="Calibri"/>
      </rPr>
      <t>×</t>
    </r>
    <r>
      <rPr>
        <sz val="12"/>
        <color indexed="17"/>
        <rFont val="ＭＳ Ｐゴシック"/>
      </rPr>
      <t>（</t>
    </r>
    <r>
      <rPr>
        <sz val="12"/>
        <color indexed="8"/>
        <rFont val="ＭＳ Ｐゴシック"/>
      </rPr>
      <t>給与所得者等人数－１</t>
    </r>
    <r>
      <rPr>
        <sz val="12"/>
        <color indexed="17"/>
        <rFont val="ＭＳ Ｐゴシック"/>
      </rPr>
      <t>）</t>
    </r>
    <r>
      <rPr>
        <sz val="12"/>
        <color indexed="8"/>
        <rFont val="ＭＳ Ｐゴシック"/>
      </rPr>
      <t>）＋（国保加入者数</t>
    </r>
    <r>
      <rPr>
        <sz val="12"/>
        <color indexed="8"/>
        <rFont val="Calibri"/>
      </rPr>
      <t>×30</t>
    </r>
    <r>
      <rPr>
        <sz val="12"/>
        <color indexed="8"/>
        <rFont val="ＭＳ Ｐゴシック"/>
      </rPr>
      <t>万</t>
    </r>
    <r>
      <rPr>
        <sz val="12"/>
        <color rgb="FF000000"/>
        <rFont val="Calibri"/>
      </rPr>
      <t>5</t>
    </r>
    <r>
      <rPr>
        <sz val="12"/>
        <color rgb="FF000000"/>
        <rFont val="ＭＳ ゴシック"/>
      </rPr>
      <t>千</t>
    </r>
    <r>
      <rPr>
        <sz val="12"/>
        <color indexed="8"/>
        <rFont val="ＭＳ Ｐゴシック"/>
      </rPr>
      <t>円）</t>
    </r>
    <rPh sb="64" eb="65">
      <t>セン</t>
    </rPh>
    <phoneticPr fontId="19"/>
  </si>
  <si>
    <r>
      <t>（１）の金額を超え、次の算式で求めた金額以下の世帯</t>
    </r>
    <r>
      <rPr>
        <sz val="12"/>
        <color indexed="8"/>
        <rFont val="Calibri"/>
      </rPr>
      <t xml:space="preserve">
 43</t>
    </r>
    <r>
      <rPr>
        <sz val="12"/>
        <color indexed="8"/>
        <rFont val="ＭＳ Ｐゴシック"/>
      </rPr>
      <t>万円＋（</t>
    </r>
    <r>
      <rPr>
        <sz val="12"/>
        <color indexed="8"/>
        <rFont val="Calibri"/>
      </rPr>
      <t>10</t>
    </r>
    <r>
      <rPr>
        <sz val="12"/>
        <color indexed="8"/>
        <rFont val="ＭＳ Ｐゴシック"/>
      </rPr>
      <t>万円</t>
    </r>
    <r>
      <rPr>
        <sz val="12"/>
        <color indexed="8"/>
        <rFont val="Calibri"/>
      </rPr>
      <t>×</t>
    </r>
    <r>
      <rPr>
        <sz val="12"/>
        <color indexed="17"/>
        <rFont val="ＭＳ Ｐゴシック"/>
      </rPr>
      <t>（</t>
    </r>
    <r>
      <rPr>
        <sz val="12"/>
        <color indexed="8"/>
        <rFont val="ＭＳ Ｐゴシック"/>
      </rPr>
      <t>給与所得者等人数－１</t>
    </r>
    <r>
      <rPr>
        <sz val="12"/>
        <color indexed="17"/>
        <rFont val="ＭＳ Ｐゴシック"/>
      </rPr>
      <t>）</t>
    </r>
    <r>
      <rPr>
        <sz val="12"/>
        <color indexed="8"/>
        <rFont val="ＭＳ Ｐゴシック"/>
      </rPr>
      <t>）＋（国保加入者数</t>
    </r>
    <r>
      <rPr>
        <sz val="12"/>
        <color indexed="8"/>
        <rFont val="Calibri"/>
      </rPr>
      <t>×56</t>
    </r>
    <r>
      <rPr>
        <sz val="12"/>
        <color indexed="8"/>
        <rFont val="ＭＳ Ｐゴシック"/>
      </rPr>
      <t>万円）</t>
    </r>
    <r>
      <rPr>
        <sz val="12"/>
        <color indexed="8"/>
        <rFont val="Calibri"/>
      </rPr>
      <t xml:space="preserve">
</t>
    </r>
  </si>
  <si>
    <r>
      <t xml:space="preserve">
〇未就学児（平成31年4月2日以後に生まれた方）にかかる均等割額（上記所得軽減後の金額）を0円としています。
○自然災害で被災したり、失業等で所得が激減した際は、減免の対象になる場合があります。この場合は、市役所保険年金課へご相談ください。
</t>
    </r>
    <r>
      <rPr>
        <b/>
        <sz val="16"/>
        <color indexed="8"/>
        <rFont val="MS UI Gothic"/>
      </rPr>
      <t>【その他】</t>
    </r>
    <r>
      <rPr>
        <sz val="12"/>
        <color indexed="8"/>
        <rFont val="MS UI Gothic"/>
      </rPr>
      <t xml:space="preserve">
○計算の具体例は、シート「試算例」をご覧ください。
</t>
    </r>
    <rPh sb="7" eb="9">
      <t>ヘイセイ</t>
    </rPh>
    <rPh sb="11" eb="12">
      <t>ネン</t>
    </rPh>
    <rPh sb="13" eb="14">
      <t>ガツ</t>
    </rPh>
    <rPh sb="15" eb="16">
      <t>ニチ</t>
    </rPh>
    <rPh sb="16" eb="18">
      <t>イゴ</t>
    </rPh>
    <rPh sb="19" eb="20">
      <t>ウ</t>
    </rPh>
    <rPh sb="23" eb="24">
      <t>カタ</t>
    </rPh>
    <phoneticPr fontId="19"/>
  </si>
  <si>
    <r>
      <t>【この概算シートの使い方】</t>
    </r>
    <r>
      <rPr>
        <sz val="11"/>
        <color indexed="8"/>
        <rFont val="ＭＳ Ｐゴシック"/>
      </rPr>
      <t xml:space="preserve">
</t>
    </r>
    <r>
      <rPr>
        <sz val="14"/>
        <color indexed="8"/>
        <rFont val="ＭＳ Ｐゴシック"/>
      </rPr>
      <t>○この概算シートは、年間の国保税を概算するために作成しています。
このため、</t>
    </r>
    <r>
      <rPr>
        <sz val="14"/>
        <color indexed="10"/>
        <rFont val="ＭＳ Ｐゴシック"/>
      </rPr>
      <t>実際の保険税と差額が発生することがありますので、目安としてご利用ください。</t>
    </r>
    <r>
      <rPr>
        <sz val="14"/>
        <color indexed="8"/>
        <rFont val="ＭＳ Ｐゴシック"/>
      </rPr>
      <t xml:space="preserve">
※年度途中の加入・喪失、介護該当・非該当などは計算していません。</t>
    </r>
    <r>
      <rPr>
        <sz val="11"/>
        <color indexed="8"/>
        <rFont val="ＭＳ Ｐゴシック"/>
      </rPr>
      <t xml:space="preserve">
○より正確な試算をご希望の人は、新発田市役所保険年金課、豊浦・紫雲寺・加治川各支所住民福祉係までお越しください。その際、本人確認書類（マイナンバーカード、運転免許証 等）、世帯主及び既に加入している方及び新たに加入される方の所得が分かるもの（源泉徴収票、確定申告書の控 等）をご持参ください（確定申告等をしていれば、７月以降は市で把握している所得で計算できる場合もあります）。
</t>
    </r>
    <r>
      <rPr>
        <b/>
        <sz val="16"/>
        <color indexed="8"/>
        <rFont val="ＭＳ Ｐゴシック"/>
      </rPr>
      <t>【入力方法】</t>
    </r>
    <r>
      <rPr>
        <sz val="11"/>
        <color indexed="8"/>
        <rFont val="ＭＳ Ｐゴシック"/>
      </rPr>
      <t xml:space="preserve">
○「黄色いセル」に必要事項を入力してください。
〇年齢には令和７年４月１日時点の年齢を入力してください。
〇世帯主が国保に加入していない場合、「青色のセル」世帯主の所得を入力してください。
</t>
    </r>
    <r>
      <rPr>
        <b/>
        <sz val="16"/>
        <color indexed="8"/>
        <rFont val="ＭＳ Ｐゴシック"/>
      </rPr>
      <t>【保険税の軽減について】</t>
    </r>
    <r>
      <rPr>
        <sz val="11"/>
        <color indexed="8"/>
        <rFont val="ＭＳ Ｐゴシック"/>
      </rPr>
      <t xml:space="preserve">
 ○既に国保に加入している方及び新たに加入される方の“所得額合計</t>
    </r>
    <r>
      <rPr>
        <sz val="11"/>
        <color indexed="10"/>
        <rFont val="ＭＳ Ｐゴシック"/>
      </rPr>
      <t>★</t>
    </r>
    <r>
      <rPr>
        <sz val="11"/>
        <color indexed="8"/>
        <rFont val="ＭＳ Ｐゴシック"/>
      </rPr>
      <t>”により、「均等割（ B 、E、G ）」と「平等割（ C、Ｆ )」が軽減される場合があります。
　○</t>
    </r>
    <r>
      <rPr>
        <sz val="11"/>
        <color indexed="10"/>
        <rFont val="ＭＳ Ｐゴシック"/>
      </rPr>
      <t>★</t>
    </r>
    <r>
      <rPr>
        <sz val="11"/>
        <color indexed="8"/>
        <rFont val="ＭＳ Ｐゴシック"/>
      </rPr>
      <t xml:space="preserve">と下表を比較し、軽減割合欄に該当する軽減割合を表示しています。
</t>
    </r>
    <rPh sb="184" eb="190">
      <t>ホンニンカク</t>
    </rPh>
    <rPh sb="350" eb="352">
      <t>レイワ</t>
    </rPh>
    <rPh sb="353" eb="354">
      <t>ネン</t>
    </rPh>
    <phoneticPr fontId="19"/>
  </si>
  <si>
    <t>　令和７年度</t>
    <rPh sb="1" eb="3">
      <t>レイワ</t>
    </rPh>
    <phoneticPr fontId="19"/>
  </si>
  <si>
    <r>
      <t>令和7年４月１日時点の年齢を入力してください。</t>
    </r>
    <r>
      <rPr>
        <sz val="9"/>
        <color indexed="8"/>
        <rFont val="ＭＳ Ｐゴシック"/>
      </rPr>
      <t xml:space="preserve">
0～74歳の方が対象です。
（75歳からは後期高齢者医療制度になります）</t>
    </r>
  </si>
  <si>
    <t>令和７年度新発田市保険税率</t>
    <rPh sb="0" eb="2">
      <t>レイワ</t>
    </rPh>
    <rPh sb="9" eb="11">
      <t>ホケン</t>
    </rPh>
    <phoneticPr fontId="19"/>
  </si>
</sst>
</file>

<file path=xl/styles.xml><?xml version="1.0" encoding="utf-8"?>
<styleSheet xmlns="http://schemas.openxmlformats.org/spreadsheetml/2006/main" xmlns:r="http://schemas.openxmlformats.org/officeDocument/2006/relationships" xmlns:mc="http://schemas.openxmlformats.org/markup-compatibility/2006">
  <numFmts count="5">
    <numFmt numFmtId="176" formatCode="General&quot;歳&quot;"/>
    <numFmt numFmtId="177" formatCode="#,##0&quot;円&quot;"/>
    <numFmt numFmtId="178" formatCode="0.00_ "/>
    <numFmt numFmtId="179" formatCode="\ \(\1&quot;か&quot;&quot;月&quot;&quot;当&quot;&quot;た&quot;&quot;り&quot;\ #,##0&quot;円&quot;"/>
    <numFmt numFmtId="180" formatCode="General\%"/>
  </numFmts>
  <fonts count="49">
    <font>
      <sz val="11"/>
      <color indexed="8"/>
      <name val="ＭＳ Ｐゴシック"/>
      <family val="3"/>
      <scheme val="minor"/>
    </font>
    <font>
      <sz val="12"/>
      <color indexed="8"/>
      <name val="ＭＳ Ｐゴシック"/>
      <family val="3"/>
    </font>
    <font>
      <sz val="12"/>
      <color indexed="9"/>
      <name val="ＭＳ Ｐゴシック"/>
      <family val="3"/>
      <scheme val="minor"/>
    </font>
    <font>
      <sz val="12"/>
      <color rgb="FF9C6500"/>
      <name val="ＭＳ Ｐゴシック"/>
      <family val="3"/>
      <scheme val="minor"/>
    </font>
    <font>
      <b/>
      <sz val="18"/>
      <color theme="3"/>
      <name val="ＭＳ Ｐゴシック"/>
      <family val="3"/>
    </font>
    <font>
      <b/>
      <sz val="12"/>
      <color indexed="9"/>
      <name val="ＭＳ Ｐゴシック"/>
      <family val="3"/>
      <scheme val="minor"/>
    </font>
    <font>
      <sz val="11"/>
      <color indexed="8"/>
      <name val="ＭＳ Ｐゴシック"/>
      <family val="3"/>
      <scheme val="minor"/>
    </font>
    <font>
      <sz val="12"/>
      <color rgb="FFFA7D00"/>
      <name val="ＭＳ Ｐゴシック"/>
      <family val="3"/>
      <scheme val="minor"/>
    </font>
    <font>
      <sz val="12"/>
      <color rgb="FF3F3F76"/>
      <name val="ＭＳ Ｐゴシック"/>
      <family val="3"/>
      <scheme val="minor"/>
    </font>
    <font>
      <b/>
      <sz val="12"/>
      <color rgb="FF3F3F3F"/>
      <name val="ＭＳ Ｐゴシック"/>
      <family val="3"/>
      <scheme val="minor"/>
    </font>
    <font>
      <sz val="12"/>
      <color rgb="FF9C0006"/>
      <name val="ＭＳ Ｐゴシック"/>
      <family val="3"/>
      <scheme val="minor"/>
    </font>
    <font>
      <sz val="12"/>
      <color rgb="FF006100"/>
      <name val="ＭＳ Ｐゴシック"/>
      <family val="3"/>
      <scheme val="minor"/>
    </font>
    <font>
      <b/>
      <sz val="15"/>
      <color theme="3"/>
      <name val="ＭＳ Ｐゴシック"/>
      <family val="3"/>
      <scheme val="minor"/>
    </font>
    <font>
      <b/>
      <sz val="13"/>
      <color theme="3"/>
      <name val="ＭＳ Ｐゴシック"/>
      <family val="3"/>
      <scheme val="minor"/>
    </font>
    <font>
      <b/>
      <sz val="11"/>
      <color theme="3"/>
      <name val="ＭＳ Ｐゴシック"/>
      <family val="3"/>
      <scheme val="minor"/>
    </font>
    <font>
      <b/>
      <sz val="12"/>
      <color rgb="FFFA7D00"/>
      <name val="ＭＳ Ｐゴシック"/>
      <family val="3"/>
      <scheme val="minor"/>
    </font>
    <font>
      <i/>
      <sz val="12"/>
      <color rgb="FF7F7F7F"/>
      <name val="ＭＳ Ｐゴシック"/>
      <family val="3"/>
      <scheme val="minor"/>
    </font>
    <font>
      <sz val="12"/>
      <color indexed="10"/>
      <name val="ＭＳ Ｐゴシック"/>
      <family val="3"/>
      <scheme val="minor"/>
    </font>
    <font>
      <b/>
      <sz val="12"/>
      <color indexed="8"/>
      <name val="ＭＳ Ｐゴシック"/>
      <family val="3"/>
      <scheme val="minor"/>
    </font>
    <font>
      <sz val="6"/>
      <color auto="1"/>
      <name val="ＭＳ Ｐゴシック"/>
      <family val="3"/>
    </font>
    <font>
      <sz val="11"/>
      <color indexed="9"/>
      <name val="ＭＳ Ｐゴシック"/>
      <family val="3"/>
      <scheme val="minor"/>
    </font>
    <font>
      <b/>
      <sz val="16"/>
      <color indexed="10"/>
      <name val="ＭＳ Ｐゴシック"/>
      <family val="3"/>
      <scheme val="minor"/>
    </font>
    <font>
      <b/>
      <sz val="11"/>
      <color indexed="8"/>
      <name val="ＭＳ Ｐゴシック"/>
      <family val="3"/>
      <scheme val="minor"/>
    </font>
    <font>
      <b/>
      <sz val="16"/>
      <color indexed="8"/>
      <name val="ＭＳ Ｐゴシック"/>
      <family val="3"/>
    </font>
    <font>
      <sz val="12"/>
      <color auto="1"/>
      <name val="ＭＳ Ｐゴシック"/>
      <family val="3"/>
    </font>
    <font>
      <sz val="12"/>
      <color theme="4"/>
      <name val="ＭＳ Ｐゴシック"/>
      <family val="3"/>
      <scheme val="minor"/>
    </font>
    <font>
      <b/>
      <u/>
      <sz val="9"/>
      <color indexed="8"/>
      <name val="ＭＳ Ｐゴシック"/>
      <family val="3"/>
    </font>
    <font>
      <sz val="9"/>
      <color indexed="8"/>
      <name val="ＭＳ Ｐゴシック"/>
      <family val="3"/>
    </font>
    <font>
      <sz val="11"/>
      <color auto="1"/>
      <name val="ＭＳ Ｐゴシック"/>
      <family val="3"/>
      <scheme val="minor"/>
    </font>
    <font>
      <sz val="11"/>
      <color indexed="23"/>
      <name val="ＭＳ Ｐゴシック"/>
      <family val="3"/>
      <scheme val="minor"/>
    </font>
    <font>
      <sz val="11"/>
      <color theme="0"/>
      <name val="ＭＳ Ｐゴシック"/>
      <family val="3"/>
      <scheme val="minor"/>
    </font>
    <font>
      <b/>
      <sz val="11"/>
      <color theme="1"/>
      <name val="ＭＳ Ｐゴシック"/>
      <family val="3"/>
      <scheme val="minor"/>
    </font>
    <font>
      <sz val="11"/>
      <color indexed="10"/>
      <name val="ＭＳ Ｐゴシック"/>
      <family val="3"/>
    </font>
    <font>
      <sz val="14"/>
      <color indexed="8"/>
      <name val="ＭＳ Ｐゴシック"/>
      <family val="3"/>
    </font>
    <font>
      <b/>
      <sz val="22"/>
      <color rgb="FF7030A0"/>
      <name val="MS UI Gothic"/>
      <family val="3"/>
    </font>
    <font>
      <b/>
      <sz val="20"/>
      <color indexed="8"/>
      <name val="ＭＳ Ｐゴシック"/>
      <family val="3"/>
      <scheme val="minor"/>
    </font>
    <font>
      <b/>
      <sz val="22"/>
      <color indexed="8"/>
      <name val="ＭＳ Ｐゴシック"/>
      <family val="3"/>
      <scheme val="minor"/>
    </font>
    <font>
      <sz val="10"/>
      <color indexed="10"/>
      <name val="ＭＳ Ｐゴシック"/>
      <family val="3"/>
      <scheme val="minor"/>
    </font>
    <font>
      <b/>
      <sz val="14"/>
      <color indexed="8"/>
      <name val="ＭＳ Ｐゴシック"/>
      <family val="3"/>
      <scheme val="minor"/>
    </font>
    <font>
      <b/>
      <sz val="24"/>
      <color indexed="8"/>
      <name val="ＭＳ Ｐゴシック"/>
      <family val="3"/>
      <scheme val="minor"/>
    </font>
    <font>
      <sz val="8"/>
      <color indexed="8"/>
      <name val="ＭＳ Ｐゴシック"/>
      <family val="3"/>
      <scheme val="minor"/>
    </font>
    <font>
      <sz val="11"/>
      <color theme="0" tint="-0.35"/>
      <name val="ＭＳ Ｐゴシック"/>
      <family val="3"/>
      <scheme val="minor"/>
    </font>
    <font>
      <sz val="10"/>
      <color rgb="FFFF0000"/>
      <name val="ＭＳ Ｐゴシック"/>
      <family val="3"/>
      <scheme val="minor"/>
    </font>
    <font>
      <sz val="12"/>
      <color rgb="FF000000"/>
      <name val="MS UI Gothic"/>
      <family val="3"/>
    </font>
    <font>
      <sz val="11"/>
      <color rgb="FF000000"/>
      <name val="MS UI Gothic"/>
      <family val="3"/>
    </font>
    <font>
      <sz val="11"/>
      <color rgb="FF000000"/>
      <name val="ＭＳ Ｐゴシック"/>
      <family val="3"/>
      <scheme val="minor"/>
    </font>
    <font>
      <sz val="12"/>
      <color rgb="FF000000"/>
      <name val="Calibri"/>
      <family val="2"/>
    </font>
    <font>
      <u/>
      <sz val="9"/>
      <color rgb="FF000000"/>
      <name val="ＭＳ Ｐゴシック"/>
      <family val="3"/>
    </font>
    <font>
      <sz val="10"/>
      <color indexed="8"/>
      <name val="ＭＳ Ｐゴシック"/>
      <family val="3"/>
    </font>
  </fonts>
  <fills count="39">
    <fill>
      <patternFill patternType="none"/>
    </fill>
    <fill>
      <patternFill patternType="gray125"/>
    </fill>
    <fill>
      <patternFill patternType="solid">
        <fgColor theme="4" tint="0.8"/>
        <bgColor indexed="64"/>
      </patternFill>
    </fill>
    <fill>
      <patternFill patternType="solid">
        <fgColor theme="5" tint="0.8"/>
        <bgColor indexed="64"/>
      </patternFill>
    </fill>
    <fill>
      <patternFill patternType="solid">
        <fgColor theme="6" tint="0.8"/>
        <bgColor indexed="64"/>
      </patternFill>
    </fill>
    <fill>
      <patternFill patternType="solid">
        <fgColor theme="7" tint="0.8"/>
        <bgColor indexed="64"/>
      </patternFill>
    </fill>
    <fill>
      <patternFill patternType="solid">
        <fgColor theme="8" tint="0.8"/>
        <bgColor indexed="64"/>
      </patternFill>
    </fill>
    <fill>
      <patternFill patternType="solid">
        <fgColor theme="9" tint="0.8"/>
        <bgColor indexed="64"/>
      </patternFill>
    </fill>
    <fill>
      <patternFill patternType="solid">
        <fgColor theme="4" tint="0.6"/>
        <bgColor indexed="64"/>
      </patternFill>
    </fill>
    <fill>
      <patternFill patternType="solid">
        <fgColor theme="5" tint="0.6"/>
        <bgColor indexed="64"/>
      </patternFill>
    </fill>
    <fill>
      <patternFill patternType="solid">
        <fgColor theme="6" tint="0.6"/>
        <bgColor indexed="64"/>
      </patternFill>
    </fill>
    <fill>
      <patternFill patternType="solid">
        <fgColor theme="7" tint="0.6"/>
        <bgColor indexed="64"/>
      </patternFill>
    </fill>
    <fill>
      <patternFill patternType="solid">
        <fgColor theme="8" tint="0.6"/>
        <bgColor indexed="64"/>
      </patternFill>
    </fill>
    <fill>
      <patternFill patternType="solid">
        <fgColor theme="9" tint="0.6"/>
        <bgColor indexed="64"/>
      </patternFill>
    </fill>
    <fill>
      <patternFill patternType="solid">
        <fgColor theme="4" tint="0.4"/>
        <bgColor indexed="64"/>
      </patternFill>
    </fill>
    <fill>
      <patternFill patternType="solid">
        <fgColor theme="5" tint="0.4"/>
        <bgColor indexed="64"/>
      </patternFill>
    </fill>
    <fill>
      <patternFill patternType="solid">
        <fgColor theme="6" tint="0.4"/>
        <bgColor indexed="64"/>
      </patternFill>
    </fill>
    <fill>
      <patternFill patternType="solid">
        <fgColor theme="7" tint="0.4"/>
        <bgColor indexed="64"/>
      </patternFill>
    </fill>
    <fill>
      <patternFill patternType="solid">
        <fgColor theme="8" tint="0.4"/>
        <bgColor indexed="64"/>
      </patternFill>
    </fill>
    <fill>
      <patternFill patternType="solid">
        <fgColor theme="9" tint="0.4"/>
        <bgColor indexed="64"/>
      </patternFill>
    </fill>
    <fill>
      <patternFill patternType="solid">
        <fgColor rgb="FFFFEB9C"/>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indexed="26"/>
        <bgColor indexed="64"/>
      </patternFill>
    </fill>
    <fill>
      <patternFill patternType="solid">
        <fgColor indexed="47"/>
        <bgColor indexed="64"/>
      </patternFill>
    </fill>
    <fill>
      <patternFill patternType="solid">
        <fgColor rgb="FFF2F2F2"/>
        <bgColor indexed="64"/>
      </patternFill>
    </fill>
    <fill>
      <patternFill patternType="solid">
        <fgColor rgb="FFFFC7CE"/>
        <bgColor indexed="64"/>
      </patternFill>
    </fill>
    <fill>
      <patternFill patternType="solid">
        <fgColor rgb="FFC6EFCE"/>
        <bgColor indexed="64"/>
      </patternFill>
    </fill>
    <fill>
      <patternFill patternType="solid">
        <fgColor indexed="9"/>
        <bgColor indexed="64"/>
      </patternFill>
    </fill>
    <fill>
      <patternFill patternType="solid">
        <fgColor theme="3" tint="0.8"/>
        <bgColor indexed="64"/>
      </patternFill>
    </fill>
    <fill>
      <patternFill patternType="solid">
        <fgColor indexed="13"/>
        <bgColor indexed="64"/>
      </patternFill>
    </fill>
    <fill>
      <patternFill patternType="solid">
        <fgColor theme="0"/>
        <bgColor indexed="64"/>
      </patternFill>
    </fill>
    <fill>
      <patternFill patternType="solid">
        <fgColor rgb="FFFFFF00"/>
        <bgColor indexed="64"/>
      </patternFill>
    </fill>
    <fill>
      <patternFill patternType="solid">
        <fgColor rgb="FFFFC000"/>
        <bgColor indexed="64"/>
      </patternFill>
    </fill>
  </fills>
  <borders count="81">
    <border>
      <left/>
      <right/>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5"/>
      </bottom>
      <diagonal/>
    </border>
    <border>
      <left/>
      <right/>
      <top/>
      <bottom style="medium">
        <color theme="4" tint="0.4"/>
      </bottom>
      <diagonal/>
    </border>
    <border>
      <left/>
      <right/>
      <top style="thin">
        <color theme="4"/>
      </top>
      <bottom style="double">
        <color theme="4"/>
      </bottom>
      <diagonal/>
    </border>
    <border>
      <left/>
      <right/>
      <top/>
      <bottom style="dotted">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top style="thin">
        <color indexed="64"/>
      </top>
      <bottom style="thin">
        <color indexed="64"/>
      </bottom>
      <diagonal/>
    </border>
    <border>
      <left style="thin">
        <color indexed="23"/>
      </left>
      <right/>
      <top style="medium">
        <color indexed="64"/>
      </top>
      <bottom style="thin">
        <color indexed="23"/>
      </bottom>
      <diagonal/>
    </border>
    <border>
      <left/>
      <right/>
      <top style="medium">
        <color indexed="64"/>
      </top>
      <bottom style="thin">
        <color indexed="23"/>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style="thin">
        <color indexed="23"/>
      </right>
      <top style="medium">
        <color indexed="64"/>
      </top>
      <bottom/>
      <diagonal/>
    </border>
    <border>
      <left style="thin">
        <color theme="0" tint="-0.35"/>
      </left>
      <right style="thin">
        <color theme="0" tint="-0.35"/>
      </right>
      <top style="thin">
        <color theme="0" tint="-0.35"/>
      </top>
      <bottom style="thin">
        <color theme="0" tint="-0.35"/>
      </bottom>
      <diagonal/>
    </border>
    <border>
      <left style="thin">
        <color theme="0" tint="-0.35"/>
      </left>
      <right/>
      <top style="thin">
        <color theme="0" tint="-0.35"/>
      </top>
      <bottom style="thin">
        <color theme="0" tint="-0.35"/>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style="thin">
        <color indexed="64"/>
      </bottom>
      <diagonal/>
    </border>
    <border>
      <left/>
      <right style="thin">
        <color indexed="23"/>
      </right>
      <top style="thin">
        <color indexed="64"/>
      </top>
      <bottom/>
      <diagonal/>
    </border>
    <border>
      <left/>
      <right style="thin">
        <color theme="0" tint="-0.35"/>
      </right>
      <top style="thin">
        <color theme="0" tint="-0.35"/>
      </top>
      <bottom style="thin">
        <color theme="0" tint="-0.35"/>
      </bottom>
      <diagonal/>
    </border>
    <border>
      <left style="thin">
        <color indexed="64"/>
      </left>
      <right style="thin">
        <color indexed="64"/>
      </right>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right style="thin">
        <color theme="3" tint="0.4"/>
      </right>
      <top/>
      <bottom/>
      <diagonal/>
    </border>
    <border>
      <left/>
      <right/>
      <top/>
      <bottom style="thin">
        <color theme="3" tint="0.4"/>
      </bottom>
      <diagonal/>
    </border>
    <border>
      <left style="thin">
        <color theme="3" tint="0.4"/>
      </left>
      <right/>
      <top/>
      <bottom/>
      <diagonal/>
    </border>
    <border>
      <left style="thin">
        <color theme="3" tint="0.4"/>
      </left>
      <right/>
      <top/>
      <bottom style="thin">
        <color theme="3" tint="0.4"/>
      </bottom>
      <diagonal/>
    </border>
    <border>
      <left style="thin">
        <color indexed="64"/>
      </left>
      <right style="thin">
        <color indexed="64"/>
      </right>
      <top style="thin">
        <color indexed="64"/>
      </top>
      <bottom/>
      <diagonal/>
    </border>
    <border>
      <left style="medium">
        <color indexed="64"/>
      </left>
      <right/>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thin">
        <color theme="3" tint="0.4"/>
      </right>
      <top/>
      <bottom/>
      <diagonal/>
    </border>
    <border>
      <left/>
      <right style="thin">
        <color theme="3" tint="0.4"/>
      </right>
      <top/>
      <bottom style="thin">
        <color theme="3" tint="0.4"/>
      </bottom>
      <diagonal/>
    </border>
    <border>
      <left/>
      <right/>
      <top style="thin">
        <color indexed="64"/>
      </top>
      <bottom style="medium">
        <color indexed="64"/>
      </bottom>
      <diagonal/>
    </border>
    <border>
      <left/>
      <right style="thin">
        <color indexed="23"/>
      </right>
      <top style="medium">
        <color indexed="64"/>
      </top>
      <bottom style="thin">
        <color indexed="23"/>
      </bottom>
      <diagonal/>
    </border>
    <border>
      <left/>
      <right/>
      <top style="thin">
        <color indexed="64"/>
      </top>
      <bottom style="thin">
        <color indexed="23"/>
      </bottom>
      <diagonal/>
    </border>
    <border>
      <left/>
      <right style="thin">
        <color indexed="23"/>
      </right>
      <top style="thin">
        <color indexed="64"/>
      </top>
      <bottom style="thin">
        <color indexed="23"/>
      </bottom>
      <diagonal/>
    </border>
  </borders>
  <cellStyleXfs count="43">
    <xf numFmtId="0" fontId="0" fillId="0" borderId="0"/>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3" fillId="20"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3" borderId="0" applyNumberFormat="0" applyBorder="0" applyAlignment="0" applyProtection="0">
      <alignment vertical="center"/>
    </xf>
    <xf numFmtId="0" fontId="2" fillId="24" borderId="0" applyNumberFormat="0" applyBorder="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4" fillId="0" borderId="0" applyNumberFormat="0" applyFill="0" applyBorder="0" applyAlignment="0" applyProtection="0">
      <alignment vertical="center"/>
    </xf>
    <xf numFmtId="0" fontId="5" fillId="27" borderId="1" applyNumberFormat="0" applyAlignment="0" applyProtection="0">
      <alignment vertical="center"/>
    </xf>
    <xf numFmtId="0" fontId="6" fillId="28" borderId="2" applyNumberFormat="0" applyAlignment="0" applyProtection="0">
      <alignment vertical="center"/>
    </xf>
    <xf numFmtId="0" fontId="7" fillId="0" borderId="3" applyNumberFormat="0" applyFill="0" applyAlignment="0" applyProtection="0">
      <alignment vertical="center"/>
    </xf>
    <xf numFmtId="0" fontId="8" fillId="29" borderId="4" applyNumberFormat="0" applyAlignment="0" applyProtection="0">
      <alignment vertical="center"/>
    </xf>
    <xf numFmtId="0" fontId="9" fillId="30" borderId="5" applyNumberFormat="0" applyAlignment="0" applyProtection="0">
      <alignment vertical="center"/>
    </xf>
    <xf numFmtId="0" fontId="10" fillId="31" borderId="0" applyNumberFormat="0" applyBorder="0" applyAlignment="0" applyProtection="0">
      <alignment vertical="center"/>
    </xf>
    <xf numFmtId="0" fontId="11" fillId="32" borderId="0" applyNumberFormat="0" applyBorder="0" applyAlignment="0" applyProtection="0">
      <alignment vertical="center"/>
    </xf>
    <xf numFmtId="0" fontId="12" fillId="0" borderId="6" applyNumberFormat="0" applyFill="0" applyAlignment="0" applyProtection="0">
      <alignment vertical="center"/>
    </xf>
    <xf numFmtId="0" fontId="13" fillId="0" borderId="7" applyNumberFormat="0" applyFill="0" applyAlignment="0" applyProtection="0">
      <alignment vertical="center"/>
    </xf>
    <xf numFmtId="0" fontId="14" fillId="0" borderId="8" applyNumberFormat="0" applyFill="0" applyAlignment="0" applyProtection="0">
      <alignment vertical="center"/>
    </xf>
    <xf numFmtId="0" fontId="14" fillId="0" borderId="0" applyNumberFormat="0" applyFill="0" applyBorder="0" applyAlignment="0" applyProtection="0">
      <alignment vertical="center"/>
    </xf>
    <xf numFmtId="0" fontId="15" fillId="30" borderId="4" applyNumberFormat="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9" applyNumberFormat="0" applyFill="0" applyAlignment="0" applyProtection="0">
      <alignment vertical="center"/>
    </xf>
    <xf numFmtId="38" fontId="6" fillId="0" borderId="0" applyFill="0" applyBorder="0" applyAlignment="0" applyProtection="0">
      <alignment vertical="center"/>
    </xf>
  </cellStyleXfs>
  <cellXfs count="227">
    <xf numFmtId="0" fontId="0" fillId="0" borderId="0" xfId="0"/>
    <xf numFmtId="0" fontId="0" fillId="33" borderId="0" xfId="0" applyFont="1" applyFill="1" applyAlignment="1"/>
    <xf numFmtId="0" fontId="0" fillId="33" borderId="0" xfId="0" applyFont="1" applyFill="1" applyAlignment="1">
      <alignment vertical="center"/>
    </xf>
    <xf numFmtId="0" fontId="20" fillId="33" borderId="0" xfId="0" applyFont="1" applyFill="1" applyBorder="1" applyAlignment="1"/>
    <xf numFmtId="0" fontId="21" fillId="33" borderId="0" xfId="0" applyFont="1" applyFill="1" applyAlignment="1">
      <alignment vertical="center"/>
    </xf>
    <xf numFmtId="0" fontId="22" fillId="33" borderId="0" xfId="0" applyFont="1" applyFill="1" applyAlignment="1">
      <alignment vertical="center"/>
    </xf>
    <xf numFmtId="0" fontId="0" fillId="33" borderId="10" xfId="0" applyFont="1" applyFill="1" applyBorder="1" applyAlignment="1">
      <alignment vertical="center"/>
    </xf>
    <xf numFmtId="0" fontId="23" fillId="34" borderId="11" xfId="0" applyFont="1" applyFill="1" applyBorder="1" applyAlignment="1">
      <alignment vertical="center"/>
    </xf>
    <xf numFmtId="0" fontId="23" fillId="34" borderId="12" xfId="0" applyFont="1" applyFill="1" applyBorder="1" applyAlignment="1">
      <alignment vertical="center"/>
    </xf>
    <xf numFmtId="0" fontId="23" fillId="34" borderId="12" xfId="0" applyFont="1" applyFill="1" applyBorder="1" applyAlignment="1">
      <alignment horizontal="left" vertical="top"/>
    </xf>
    <xf numFmtId="0" fontId="23" fillId="34" borderId="13" xfId="0" applyFont="1" applyFill="1" applyBorder="1" applyAlignment="1">
      <alignment horizontal="left" vertical="top"/>
    </xf>
    <xf numFmtId="0" fontId="24" fillId="35" borderId="0" xfId="0" applyFont="1" applyFill="1" applyAlignment="1">
      <alignment vertical="center"/>
    </xf>
    <xf numFmtId="0" fontId="1" fillId="35" borderId="0" xfId="0" applyFont="1" applyFill="1" applyAlignment="1"/>
    <xf numFmtId="0" fontId="25" fillId="33" borderId="0" xfId="0" applyFont="1" applyFill="1" applyAlignment="1"/>
    <xf numFmtId="0" fontId="0" fillId="33" borderId="14" xfId="0" applyFont="1" applyFill="1" applyBorder="1" applyAlignment="1">
      <alignment horizontal="center" vertical="center" wrapText="1"/>
    </xf>
    <xf numFmtId="0" fontId="26" fillId="33" borderId="11" xfId="0" applyFont="1" applyFill="1" applyBorder="1" applyAlignment="1">
      <alignment horizontal="center" vertical="center" wrapText="1"/>
    </xf>
    <xf numFmtId="0" fontId="27" fillId="33" borderId="12" xfId="0" applyFont="1" applyFill="1" applyBorder="1" applyAlignment="1">
      <alignment horizontal="center" vertical="center" wrapText="1"/>
    </xf>
    <xf numFmtId="0" fontId="0" fillId="33" borderId="15" xfId="0" applyFont="1" applyFill="1" applyBorder="1" applyAlignment="1">
      <alignment horizontal="right" vertical="center"/>
    </xf>
    <xf numFmtId="0" fontId="0" fillId="33" borderId="11" xfId="0" applyFont="1" applyFill="1" applyBorder="1" applyAlignment="1">
      <alignment horizontal="right" vertical="center"/>
    </xf>
    <xf numFmtId="0" fontId="0" fillId="34" borderId="16" xfId="0" applyFont="1" applyFill="1" applyBorder="1" applyAlignment="1">
      <alignment horizontal="left" vertical="center"/>
    </xf>
    <xf numFmtId="0" fontId="20" fillId="33" borderId="0" xfId="0" applyFont="1" applyFill="1" applyBorder="1" applyAlignment="1">
      <alignment horizontal="right" vertical="center"/>
    </xf>
    <xf numFmtId="0" fontId="0" fillId="33" borderId="15" xfId="0" applyFont="1" applyFill="1" applyBorder="1" applyAlignment="1">
      <alignment horizontal="left" vertical="center"/>
    </xf>
    <xf numFmtId="176" fontId="0" fillId="33" borderId="0" xfId="0" applyNumberFormat="1" applyFont="1" applyFill="1" applyAlignment="1">
      <alignment vertical="center"/>
    </xf>
    <xf numFmtId="0" fontId="0" fillId="34" borderId="17" xfId="0" applyFont="1" applyFill="1" applyBorder="1" applyAlignment="1"/>
    <xf numFmtId="0" fontId="0" fillId="34" borderId="0" xfId="0" applyFont="1" applyFill="1" applyBorder="1" applyAlignment="1"/>
    <xf numFmtId="0" fontId="23" fillId="34" borderId="0" xfId="0" applyFont="1" applyFill="1" applyBorder="1" applyAlignment="1">
      <alignment horizontal="left" vertical="top"/>
    </xf>
    <xf numFmtId="0" fontId="23" fillId="34" borderId="18" xfId="0" applyFont="1" applyFill="1" applyBorder="1" applyAlignment="1">
      <alignment horizontal="left" vertical="top"/>
    </xf>
    <xf numFmtId="0" fontId="0" fillId="35" borderId="0" xfId="0" applyFont="1" applyFill="1" applyAlignment="1"/>
    <xf numFmtId="0" fontId="28" fillId="35" borderId="0" xfId="0" applyFont="1" applyFill="1" applyAlignment="1"/>
    <xf numFmtId="0" fontId="27" fillId="33" borderId="17" xfId="0" applyFont="1" applyFill="1" applyBorder="1" applyAlignment="1">
      <alignment horizontal="center" vertical="center" wrapText="1"/>
    </xf>
    <xf numFmtId="0" fontId="27" fillId="33" borderId="0" xfId="0" applyFont="1" applyFill="1" applyBorder="1" applyAlignment="1">
      <alignment horizontal="center" vertical="center" wrapText="1"/>
    </xf>
    <xf numFmtId="0" fontId="0" fillId="33" borderId="19" xfId="0" applyFont="1" applyFill="1" applyBorder="1" applyAlignment="1">
      <alignment vertical="center"/>
    </xf>
    <xf numFmtId="0" fontId="0" fillId="33" borderId="19" xfId="0" applyFont="1" applyFill="1" applyBorder="1" applyAlignment="1">
      <alignment horizontal="center" vertical="center"/>
    </xf>
    <xf numFmtId="0" fontId="0" fillId="33" borderId="17" xfId="0" applyFont="1" applyFill="1" applyBorder="1" applyAlignment="1">
      <alignment vertical="center"/>
    </xf>
    <xf numFmtId="0" fontId="0" fillId="34" borderId="20" xfId="0" applyFont="1" applyFill="1" applyBorder="1" applyAlignment="1">
      <alignment vertical="center"/>
    </xf>
    <xf numFmtId="0" fontId="20" fillId="33" borderId="0" xfId="0" applyFont="1" applyFill="1" applyBorder="1" applyAlignment="1">
      <alignment vertical="center"/>
    </xf>
    <xf numFmtId="0" fontId="0" fillId="33" borderId="0" xfId="0" applyFont="1" applyFill="1" applyAlignment="1">
      <alignment horizontal="right" vertical="center" wrapText="1"/>
    </xf>
    <xf numFmtId="177" fontId="0" fillId="0" borderId="0" xfId="0" applyNumberFormat="1" applyFont="1" applyFill="1" applyBorder="1" applyAlignment="1">
      <alignment vertical="center" shrinkToFit="1"/>
    </xf>
    <xf numFmtId="177" fontId="0" fillId="33" borderId="0" xfId="0" applyNumberFormat="1" applyFont="1" applyFill="1" applyBorder="1" applyAlignment="1">
      <alignment vertical="center"/>
    </xf>
    <xf numFmtId="3" fontId="0" fillId="33" borderId="0" xfId="0" applyNumberFormat="1" applyFont="1" applyFill="1" applyBorder="1" applyAlignment="1">
      <alignment vertical="center"/>
    </xf>
    <xf numFmtId="177" fontId="0" fillId="33" borderId="0" xfId="0" applyNumberFormat="1" applyFont="1" applyFill="1" applyBorder="1" applyAlignment="1">
      <alignment vertical="center" shrinkToFit="1"/>
    </xf>
    <xf numFmtId="0" fontId="0" fillId="33" borderId="0" xfId="0" applyFont="1" applyFill="1" applyBorder="1" applyAlignment="1">
      <alignment vertical="center"/>
    </xf>
    <xf numFmtId="0" fontId="0" fillId="34" borderId="0" xfId="0" applyFont="1" applyFill="1" applyBorder="1" applyAlignment="1">
      <alignment horizontal="center"/>
    </xf>
    <xf numFmtId="0" fontId="0" fillId="12" borderId="0" xfId="0" applyFont="1" applyFill="1" applyBorder="1" applyAlignment="1"/>
    <xf numFmtId="0" fontId="0" fillId="33" borderId="14" xfId="0" applyFont="1" applyFill="1" applyBorder="1" applyAlignment="1">
      <alignment horizontal="center" vertical="center"/>
    </xf>
    <xf numFmtId="0" fontId="27" fillId="33" borderId="21" xfId="0" applyFont="1" applyFill="1" applyBorder="1" applyAlignment="1">
      <alignment horizontal="center" vertical="center" wrapText="1"/>
    </xf>
    <xf numFmtId="0" fontId="27" fillId="33" borderId="22" xfId="0" applyFont="1" applyFill="1" applyBorder="1" applyAlignment="1">
      <alignment horizontal="center" vertical="center" wrapText="1"/>
    </xf>
    <xf numFmtId="176" fontId="0" fillId="35" borderId="23" xfId="0" applyNumberFormat="1" applyFont="1" applyFill="1" applyBorder="1" applyAlignment="1" applyProtection="1">
      <alignment horizontal="center" vertical="center"/>
      <protection locked="0"/>
    </xf>
    <xf numFmtId="176" fontId="0" fillId="35" borderId="24" xfId="0" applyNumberFormat="1" applyFont="1" applyFill="1" applyBorder="1" applyAlignment="1" applyProtection="1">
      <alignment horizontal="center" vertical="center"/>
      <protection locked="0"/>
    </xf>
    <xf numFmtId="176" fontId="0" fillId="35" borderId="25" xfId="0" applyNumberFormat="1" applyFont="1" applyFill="1" applyBorder="1" applyAlignment="1" applyProtection="1">
      <alignment horizontal="center" vertical="center"/>
      <protection locked="0"/>
    </xf>
    <xf numFmtId="176" fontId="0" fillId="34" borderId="26" xfId="0" applyNumberFormat="1" applyFont="1" applyFill="1" applyBorder="1" applyAlignment="1">
      <alignment horizontal="center" vertical="center"/>
    </xf>
    <xf numFmtId="3" fontId="29" fillId="33" borderId="0" xfId="0" applyNumberFormat="1" applyFont="1" applyFill="1" applyBorder="1" applyAlignment="1">
      <alignment horizontal="right" vertical="center"/>
    </xf>
    <xf numFmtId="3" fontId="30" fillId="33" borderId="0" xfId="0" applyNumberFormat="1" applyFont="1" applyFill="1" applyBorder="1" applyAlignment="1">
      <alignment horizontal="right" vertical="center"/>
    </xf>
    <xf numFmtId="3" fontId="31" fillId="36" borderId="26" xfId="0" applyNumberFormat="1" applyFont="1" applyFill="1" applyBorder="1" applyAlignment="1">
      <alignment horizontal="right" vertical="center"/>
    </xf>
    <xf numFmtId="0" fontId="0" fillId="33" borderId="0" xfId="0" applyFont="1" applyFill="1" applyAlignment="1">
      <alignment vertical="center" wrapText="1"/>
    </xf>
    <xf numFmtId="0" fontId="0" fillId="33" borderId="0" xfId="0" applyFont="1" applyFill="1" applyBorder="1" applyAlignment="1">
      <alignment horizontal="center" vertical="center"/>
    </xf>
    <xf numFmtId="0" fontId="0" fillId="33" borderId="0" xfId="0" applyFont="1" applyFill="1" applyBorder="1" applyAlignment="1">
      <alignment horizontal="right" vertical="center"/>
    </xf>
    <xf numFmtId="0" fontId="27" fillId="33" borderId="11" xfId="0" applyFont="1" applyFill="1" applyBorder="1" applyAlignment="1">
      <alignment horizontal="left" vertical="center" wrapText="1"/>
    </xf>
    <xf numFmtId="0" fontId="27" fillId="33" borderId="12" xfId="0" applyFont="1" applyFill="1" applyBorder="1" applyAlignment="1">
      <alignment horizontal="left" vertical="center" wrapText="1"/>
    </xf>
    <xf numFmtId="3" fontId="0" fillId="35" borderId="27" xfId="0" applyNumberFormat="1" applyFont="1" applyFill="1" applyBorder="1" applyAlignment="1" applyProtection="1">
      <alignment horizontal="right" vertical="center"/>
      <protection locked="0"/>
    </xf>
    <xf numFmtId="3" fontId="0" fillId="35" borderId="28" xfId="0" applyNumberFormat="1" applyFont="1" applyFill="1" applyBorder="1" applyAlignment="1" applyProtection="1">
      <alignment horizontal="right" vertical="center"/>
      <protection locked="0"/>
    </xf>
    <xf numFmtId="3" fontId="0" fillId="34" borderId="16" xfId="0" applyNumberFormat="1" applyFont="1" applyFill="1" applyBorder="1" applyAlignment="1" applyProtection="1">
      <alignment horizontal="right" vertical="center"/>
      <protection locked="0"/>
    </xf>
    <xf numFmtId="3" fontId="29" fillId="33" borderId="29" xfId="0" applyNumberFormat="1" applyFont="1" applyFill="1" applyBorder="1" applyAlignment="1">
      <alignment horizontal="right" vertical="center"/>
    </xf>
    <xf numFmtId="178" fontId="0" fillId="33" borderId="0" xfId="0" applyNumberFormat="1" applyFont="1" applyFill="1" applyBorder="1" applyAlignment="1">
      <alignment vertical="center" shrinkToFit="1"/>
    </xf>
    <xf numFmtId="176" fontId="0" fillId="33" borderId="0" xfId="0" applyNumberFormat="1" applyFont="1" applyFill="1" applyBorder="1" applyAlignment="1">
      <alignment vertical="center"/>
    </xf>
    <xf numFmtId="0" fontId="0" fillId="33" borderId="0" xfId="0" applyFont="1" applyFill="1" applyAlignment="1">
      <alignment horizontal="center" vertical="center"/>
    </xf>
    <xf numFmtId="0" fontId="0" fillId="34" borderId="18" xfId="0" applyFont="1" applyFill="1" applyBorder="1" applyAlignment="1"/>
    <xf numFmtId="0" fontId="27" fillId="33" borderId="17" xfId="0" applyFont="1" applyFill="1" applyBorder="1" applyAlignment="1">
      <alignment horizontal="left" vertical="center" wrapText="1"/>
    </xf>
    <xf numFmtId="0" fontId="27" fillId="33" borderId="0" xfId="0" applyFont="1" applyFill="1" applyBorder="1" applyAlignment="1">
      <alignment horizontal="left" vertical="center" wrapText="1"/>
    </xf>
    <xf numFmtId="3" fontId="0" fillId="35" borderId="19" xfId="0" applyNumberFormat="1" applyFont="1" applyFill="1" applyBorder="1" applyAlignment="1" applyProtection="1">
      <alignment horizontal="right" vertical="center"/>
      <protection locked="0"/>
    </xf>
    <xf numFmtId="3" fontId="0" fillId="34" borderId="20" xfId="0" applyNumberFormat="1" applyFont="1" applyFill="1" applyBorder="1" applyAlignment="1" applyProtection="1">
      <alignment horizontal="right" vertical="center"/>
      <protection locked="0"/>
    </xf>
    <xf numFmtId="3" fontId="29" fillId="33" borderId="30" xfId="0" applyNumberFormat="1" applyFont="1" applyFill="1" applyBorder="1" applyAlignment="1">
      <alignment horizontal="right" vertical="center"/>
    </xf>
    <xf numFmtId="0" fontId="32" fillId="33" borderId="0" xfId="0" applyFont="1" applyFill="1" applyBorder="1" applyAlignment="1">
      <alignment horizontal="center"/>
    </xf>
    <xf numFmtId="0" fontId="0" fillId="33" borderId="10" xfId="0" applyFont="1" applyFill="1" applyBorder="1" applyAlignment="1">
      <alignment horizontal="center" vertical="center"/>
    </xf>
    <xf numFmtId="0" fontId="33" fillId="34" borderId="0" xfId="0" applyFont="1" applyFill="1" applyBorder="1" applyAlignment="1">
      <alignment horizontal="right" vertical="center"/>
    </xf>
    <xf numFmtId="0" fontId="34" fillId="33" borderId="0" xfId="0" applyFont="1" applyFill="1" applyAlignment="1"/>
    <xf numFmtId="0" fontId="35" fillId="33" borderId="0" xfId="0" applyFont="1" applyFill="1" applyAlignment="1"/>
    <xf numFmtId="0" fontId="35" fillId="35" borderId="0" xfId="0" applyFont="1" applyFill="1" applyAlignment="1"/>
    <xf numFmtId="3" fontId="0" fillId="35" borderId="31" xfId="0" applyNumberFormat="1" applyFont="1" applyFill="1" applyBorder="1" applyAlignment="1">
      <alignment horizontal="center" vertical="center"/>
    </xf>
    <xf numFmtId="0" fontId="0" fillId="35" borderId="32" xfId="0" applyFont="1" applyFill="1" applyBorder="1" applyAlignment="1">
      <alignment horizontal="center" vertical="center"/>
    </xf>
    <xf numFmtId="0" fontId="0" fillId="35" borderId="33" xfId="0" applyFont="1" applyFill="1" applyBorder="1" applyAlignment="1">
      <alignment horizontal="center" vertical="center"/>
    </xf>
    <xf numFmtId="0" fontId="0" fillId="35" borderId="34" xfId="0" applyFont="1" applyFill="1" applyBorder="1" applyAlignment="1">
      <alignment horizontal="center" vertical="center"/>
    </xf>
    <xf numFmtId="0" fontId="0" fillId="34" borderId="35" xfId="0" applyFont="1" applyFill="1" applyBorder="1" applyAlignment="1">
      <alignment horizontal="center" vertical="center"/>
    </xf>
    <xf numFmtId="3" fontId="29" fillId="33" borderId="36" xfId="0" applyNumberFormat="1" applyFont="1" applyFill="1" applyBorder="1" applyAlignment="1">
      <alignment horizontal="center" vertical="center"/>
    </xf>
    <xf numFmtId="3" fontId="29" fillId="33" borderId="37" xfId="0" applyNumberFormat="1" applyFont="1" applyFill="1" applyBorder="1" applyAlignment="1">
      <alignment horizontal="center" vertical="center"/>
    </xf>
    <xf numFmtId="3" fontId="29" fillId="33" borderId="0" xfId="0" applyNumberFormat="1" applyFont="1" applyFill="1" applyBorder="1" applyAlignment="1">
      <alignment horizontal="center" vertical="center"/>
    </xf>
    <xf numFmtId="0" fontId="0" fillId="34" borderId="0" xfId="0" applyFont="1" applyFill="1" applyBorder="1" applyAlignment="1">
      <alignment horizontal="center" vertical="center"/>
    </xf>
    <xf numFmtId="3" fontId="0" fillId="33" borderId="19" xfId="0" applyNumberFormat="1" applyFont="1" applyFill="1" applyBorder="1" applyAlignment="1">
      <alignment horizontal="right" vertical="center"/>
    </xf>
    <xf numFmtId="3" fontId="29" fillId="33" borderId="17" xfId="0" applyNumberFormat="1" applyFont="1" applyFill="1" applyBorder="1" applyAlignment="1">
      <alignment horizontal="right" vertical="center"/>
    </xf>
    <xf numFmtId="3" fontId="29" fillId="33" borderId="38" xfId="0" applyNumberFormat="1" applyFont="1" applyFill="1" applyBorder="1" applyAlignment="1">
      <alignment horizontal="right" vertical="center"/>
    </xf>
    <xf numFmtId="177" fontId="22" fillId="16" borderId="39" xfId="0" applyNumberFormat="1" applyFont="1" applyFill="1" applyBorder="1" applyAlignment="1">
      <alignment vertical="center"/>
    </xf>
    <xf numFmtId="177" fontId="36" fillId="34" borderId="26" xfId="0" applyNumberFormat="1" applyFont="1" applyFill="1" applyBorder="1" applyAlignment="1">
      <alignment horizontal="center" vertical="center"/>
    </xf>
    <xf numFmtId="179" fontId="0" fillId="34" borderId="18" xfId="0" applyNumberFormat="1" applyFont="1" applyFill="1" applyBorder="1" applyAlignment="1">
      <alignment horizontal="right" vertical="center" shrinkToFit="1"/>
    </xf>
    <xf numFmtId="0" fontId="27" fillId="33" borderId="21" xfId="0" applyFont="1" applyFill="1" applyBorder="1" applyAlignment="1">
      <alignment horizontal="left" vertical="center" wrapText="1"/>
    </xf>
    <xf numFmtId="0" fontId="27" fillId="33" borderId="22" xfId="0" applyFont="1" applyFill="1" applyBorder="1" applyAlignment="1">
      <alignment horizontal="left" vertical="center" wrapText="1"/>
    </xf>
    <xf numFmtId="3" fontId="0" fillId="33" borderId="40" xfId="0" applyNumberFormat="1" applyFont="1" applyFill="1" applyBorder="1" applyAlignment="1">
      <alignment horizontal="center" vertical="center"/>
    </xf>
    <xf numFmtId="3" fontId="29" fillId="33" borderId="41" xfId="0" applyNumberFormat="1" applyFont="1" applyFill="1" applyBorder="1" applyAlignment="1">
      <alignment horizontal="center" vertical="center"/>
    </xf>
    <xf numFmtId="3" fontId="29" fillId="33" borderId="42" xfId="0" applyNumberFormat="1" applyFont="1" applyFill="1" applyBorder="1" applyAlignment="1">
      <alignment horizontal="center" vertical="center"/>
    </xf>
    <xf numFmtId="0" fontId="37" fillId="33" borderId="0" xfId="0" applyFont="1" applyFill="1" applyAlignment="1">
      <alignment horizontal="right" vertical="center"/>
    </xf>
    <xf numFmtId="3" fontId="38" fillId="33" borderId="0" xfId="0" applyNumberFormat="1" applyFont="1" applyFill="1" applyBorder="1" applyAlignment="1">
      <alignment horizontal="center" vertical="center"/>
    </xf>
    <xf numFmtId="38" fontId="0" fillId="33" borderId="0" xfId="42" applyFont="1" applyFill="1" applyBorder="1" applyAlignment="1">
      <alignment vertical="center"/>
    </xf>
    <xf numFmtId="3" fontId="39" fillId="34" borderId="0" xfId="0" applyNumberFormat="1" applyFont="1" applyFill="1" applyBorder="1" applyAlignment="1">
      <alignment horizontal="right" vertical="center"/>
    </xf>
    <xf numFmtId="0" fontId="37" fillId="33" borderId="14" xfId="0" applyFont="1" applyFill="1" applyBorder="1" applyAlignment="1">
      <alignment horizontal="center" vertical="center" wrapText="1" shrinkToFit="1"/>
    </xf>
    <xf numFmtId="2" fontId="0" fillId="33" borderId="43" xfId="0" applyNumberFormat="1" applyFont="1" applyFill="1" applyBorder="1" applyAlignment="1"/>
    <xf numFmtId="2" fontId="0" fillId="33" borderId="14" xfId="0" applyNumberFormat="1" applyFont="1" applyFill="1" applyBorder="1" applyAlignment="1"/>
    <xf numFmtId="0" fontId="0" fillId="13" borderId="0" xfId="0" applyFont="1" applyFill="1" applyAlignment="1">
      <alignment horizontal="left" vertical="center"/>
    </xf>
    <xf numFmtId="0" fontId="0" fillId="13" borderId="0" xfId="0" applyFont="1" applyFill="1" applyAlignment="1">
      <alignment vertical="center"/>
    </xf>
    <xf numFmtId="0" fontId="27" fillId="33" borderId="0" xfId="0" applyFont="1" applyFill="1" applyAlignment="1">
      <alignment horizontal="left" vertical="center"/>
    </xf>
    <xf numFmtId="0" fontId="0" fillId="13" borderId="0" xfId="0" applyFont="1" applyFill="1" applyAlignment="1">
      <alignment horizontal="center" vertical="center"/>
    </xf>
    <xf numFmtId="0" fontId="22" fillId="34" borderId="0" xfId="0" applyFont="1" applyFill="1" applyBorder="1" applyAlignment="1">
      <alignment horizontal="center" vertical="center"/>
    </xf>
    <xf numFmtId="0" fontId="0" fillId="34" borderId="18" xfId="0" applyFont="1" applyFill="1" applyBorder="1" applyAlignment="1">
      <alignment shrinkToFit="1"/>
    </xf>
    <xf numFmtId="0" fontId="40" fillId="33" borderId="14" xfId="0" applyFont="1" applyFill="1" applyBorder="1" applyAlignment="1"/>
    <xf numFmtId="0" fontId="0" fillId="33" borderId="11" xfId="0" applyFont="1" applyFill="1" applyBorder="1" applyAlignment="1">
      <alignment horizontal="center"/>
    </xf>
    <xf numFmtId="0" fontId="0" fillId="33" borderId="13" xfId="0" applyFont="1" applyFill="1" applyBorder="1" applyAlignment="1">
      <alignment horizontal="center"/>
    </xf>
    <xf numFmtId="0" fontId="41" fillId="33" borderId="0" xfId="0" applyFont="1" applyFill="1" applyAlignment="1"/>
    <xf numFmtId="177" fontId="42" fillId="33" borderId="0" xfId="0" applyNumberFormat="1" applyFont="1" applyFill="1" applyAlignment="1">
      <alignment vertical="center" shrinkToFit="1"/>
    </xf>
    <xf numFmtId="0" fontId="0" fillId="33" borderId="44" xfId="0" applyFont="1" applyFill="1" applyBorder="1" applyAlignment="1">
      <alignment horizontal="center"/>
    </xf>
    <xf numFmtId="0" fontId="0" fillId="37" borderId="45" xfId="0" applyFont="1" applyFill="1" applyBorder="1" applyAlignment="1" applyProtection="1">
      <alignment horizontal="center"/>
      <protection locked="0"/>
    </xf>
    <xf numFmtId="0" fontId="0" fillId="37" borderId="46" xfId="0" applyFont="1" applyFill="1" applyBorder="1" applyAlignment="1" applyProtection="1">
      <alignment horizontal="center"/>
      <protection locked="0"/>
    </xf>
    <xf numFmtId="0" fontId="0" fillId="33" borderId="43" xfId="0" applyFont="1" applyFill="1" applyBorder="1" applyAlignment="1">
      <alignment horizontal="center" vertical="center"/>
    </xf>
    <xf numFmtId="38" fontId="0" fillId="33" borderId="14" xfId="42" applyFont="1" applyFill="1" applyBorder="1" applyAlignment="1"/>
    <xf numFmtId="0" fontId="0" fillId="34" borderId="21" xfId="0" applyFont="1" applyFill="1" applyBorder="1" applyAlignment="1"/>
    <xf numFmtId="0" fontId="0" fillId="34" borderId="22" xfId="0" applyFont="1" applyFill="1" applyBorder="1" applyAlignment="1"/>
    <xf numFmtId="0" fontId="0" fillId="34" borderId="47" xfId="0" applyFont="1" applyFill="1" applyBorder="1" applyAlignment="1">
      <alignment shrinkToFit="1"/>
    </xf>
    <xf numFmtId="0" fontId="0" fillId="33" borderId="48" xfId="0" applyFont="1" applyFill="1" applyBorder="1" applyAlignment="1">
      <alignment horizontal="center"/>
    </xf>
    <xf numFmtId="0" fontId="0" fillId="37" borderId="31" xfId="0" applyFont="1" applyFill="1" applyBorder="1" applyAlignment="1" applyProtection="1">
      <alignment horizontal="center"/>
      <protection locked="0"/>
    </xf>
    <xf numFmtId="0" fontId="0" fillId="37" borderId="49" xfId="0" applyFont="1" applyFill="1" applyBorder="1" applyAlignment="1" applyProtection="1">
      <alignment horizontal="center"/>
      <protection locked="0"/>
    </xf>
    <xf numFmtId="38" fontId="0" fillId="33" borderId="43" xfId="42" applyFont="1" applyFill="1" applyBorder="1" applyAlignment="1"/>
    <xf numFmtId="0" fontId="33" fillId="33" borderId="0" xfId="0" applyFont="1" applyFill="1" applyAlignment="1">
      <alignment vertical="center"/>
    </xf>
    <xf numFmtId="0" fontId="33" fillId="33" borderId="0" xfId="0" applyFont="1" applyFill="1" applyAlignment="1"/>
    <xf numFmtId="0" fontId="23" fillId="33" borderId="0" xfId="0" applyFont="1" applyFill="1" applyAlignment="1"/>
    <xf numFmtId="0" fontId="30" fillId="33" borderId="0" xfId="0" applyFont="1" applyFill="1" applyAlignment="1"/>
    <xf numFmtId="38" fontId="0" fillId="33" borderId="13" xfId="42" applyFont="1" applyFill="1" applyBorder="1" applyAlignment="1"/>
    <xf numFmtId="38" fontId="0" fillId="33" borderId="15" xfId="42" applyFont="1" applyFill="1" applyBorder="1" applyAlignment="1"/>
    <xf numFmtId="0" fontId="0" fillId="19" borderId="14" xfId="0" applyFont="1" applyFill="1" applyBorder="1" applyAlignment="1">
      <alignment horizontal="center" vertical="center"/>
    </xf>
    <xf numFmtId="38" fontId="33" fillId="19" borderId="14" xfId="0" applyNumberFormat="1" applyFont="1" applyFill="1" applyBorder="1" applyAlignment="1"/>
    <xf numFmtId="0" fontId="0" fillId="33" borderId="50" xfId="0" applyFont="1" applyFill="1" applyBorder="1" applyAlignment="1"/>
    <xf numFmtId="0" fontId="0" fillId="33" borderId="50" xfId="0" applyFont="1" applyFill="1" applyBorder="1" applyAlignment="1">
      <alignment vertical="center"/>
    </xf>
    <xf numFmtId="0" fontId="0" fillId="33" borderId="51" xfId="0" applyFont="1" applyFill="1" applyBorder="1" applyAlignment="1"/>
    <xf numFmtId="0" fontId="23" fillId="33" borderId="0" xfId="0" applyFont="1" applyFill="1" applyBorder="1" applyAlignment="1">
      <alignment horizontal="left" vertical="top" wrapText="1"/>
    </xf>
    <xf numFmtId="0" fontId="0" fillId="33" borderId="0" xfId="0" applyFont="1" applyFill="1" applyBorder="1" applyAlignment="1">
      <alignment horizontal="left" vertical="top" wrapText="1"/>
    </xf>
    <xf numFmtId="0" fontId="0" fillId="33" borderId="33" xfId="0" applyFont="1" applyFill="1" applyBorder="1" applyAlignment="1">
      <alignment vertical="center"/>
    </xf>
    <xf numFmtId="0" fontId="43" fillId="0" borderId="52" xfId="0" applyFont="1" applyBorder="1" applyAlignment="1">
      <alignment horizontal="left" vertical="top" wrapText="1"/>
    </xf>
    <xf numFmtId="0" fontId="43" fillId="0" borderId="52" xfId="0" applyFont="1" applyBorder="1" applyAlignment="1">
      <alignment horizontal="left" vertical="top"/>
    </xf>
    <xf numFmtId="0" fontId="43" fillId="0" borderId="53" xfId="0" applyFont="1" applyBorder="1" applyAlignment="1">
      <alignment horizontal="left" vertical="top"/>
    </xf>
    <xf numFmtId="0" fontId="0" fillId="13" borderId="54" xfId="0" applyFont="1" applyFill="1" applyBorder="1" applyAlignment="1">
      <alignment horizontal="center" vertical="center"/>
    </xf>
    <xf numFmtId="0" fontId="0" fillId="13" borderId="43" xfId="0" applyFont="1" applyFill="1" applyBorder="1" applyAlignment="1">
      <alignment horizontal="center" vertical="center"/>
    </xf>
    <xf numFmtId="0" fontId="0" fillId="33" borderId="14" xfId="0" applyFont="1" applyFill="1" applyBorder="1" applyAlignment="1">
      <alignment horizontal="distributed" vertical="center"/>
    </xf>
    <xf numFmtId="0" fontId="44" fillId="0" borderId="14" xfId="0" applyFont="1" applyBorder="1" applyAlignment="1">
      <alignment horizontal="distributed" vertical="center"/>
    </xf>
    <xf numFmtId="0" fontId="45" fillId="13" borderId="45" xfId="0" applyFont="1" applyFill="1" applyBorder="1" applyAlignment="1">
      <alignment horizontal="center" vertical="center" readingOrder="1"/>
    </xf>
    <xf numFmtId="0" fontId="45" fillId="13" borderId="55" xfId="0" applyFont="1" applyFill="1" applyBorder="1" applyAlignment="1">
      <alignment horizontal="center" vertical="center" readingOrder="1"/>
    </xf>
    <xf numFmtId="0" fontId="0" fillId="33" borderId="56" xfId="0" quotePrefix="1" applyNumberFormat="1" applyFont="1" applyFill="1" applyBorder="1" applyAlignment="1">
      <alignment horizontal="center" vertical="center"/>
    </xf>
    <xf numFmtId="0" fontId="0" fillId="33" borderId="57" xfId="0" quotePrefix="1" applyNumberFormat="1" applyFont="1" applyFill="1" applyBorder="1" applyAlignment="1">
      <alignment horizontal="center" vertical="center"/>
    </xf>
    <xf numFmtId="0" fontId="0" fillId="33" borderId="28" xfId="0" quotePrefix="1" applyNumberFormat="1" applyFont="1" applyFill="1" applyBorder="1" applyAlignment="1">
      <alignment horizontal="center" vertical="center"/>
    </xf>
    <xf numFmtId="0" fontId="0" fillId="33" borderId="58" xfId="0" quotePrefix="1" applyNumberFormat="1" applyFont="1" applyFill="1" applyBorder="1" applyAlignment="1">
      <alignment horizontal="center" vertical="center"/>
    </xf>
    <xf numFmtId="0" fontId="43" fillId="0" borderId="0" xfId="0" applyFont="1" applyBorder="1" applyAlignment="1">
      <alignment horizontal="left" vertical="top"/>
    </xf>
    <xf numFmtId="0" fontId="43" fillId="0" borderId="51" xfId="0" applyFont="1" applyBorder="1" applyAlignment="1">
      <alignment horizontal="left" vertical="top"/>
    </xf>
    <xf numFmtId="0" fontId="45" fillId="13" borderId="27" xfId="0" applyFont="1" applyFill="1" applyBorder="1" applyAlignment="1">
      <alignment horizontal="center" vertical="center" readingOrder="1"/>
    </xf>
    <xf numFmtId="0" fontId="45" fillId="13" borderId="0" xfId="0" applyFont="1" applyFill="1" applyBorder="1" applyAlignment="1">
      <alignment horizontal="center" vertical="center" readingOrder="1"/>
    </xf>
    <xf numFmtId="0" fontId="46" fillId="0" borderId="59" xfId="0" applyFont="1" applyBorder="1" applyAlignment="1">
      <alignment horizontal="left" vertical="top" wrapText="1" readingOrder="1"/>
    </xf>
    <xf numFmtId="0" fontId="46" fillId="0" borderId="60" xfId="0" applyFont="1" applyBorder="1" applyAlignment="1">
      <alignment horizontal="left" vertical="top" wrapText="1" readingOrder="1"/>
    </xf>
    <xf numFmtId="0" fontId="1" fillId="0" borderId="59" xfId="0" applyFont="1" applyBorder="1" applyAlignment="1">
      <alignment horizontal="left" vertical="top" wrapText="1" readingOrder="1"/>
    </xf>
    <xf numFmtId="0" fontId="46" fillId="0" borderId="61" xfId="0" applyFont="1" applyBorder="1" applyAlignment="1">
      <alignment horizontal="left" vertical="top" wrapText="1" readingOrder="1"/>
    </xf>
    <xf numFmtId="0" fontId="1" fillId="0" borderId="62" xfId="0" applyFont="1" applyBorder="1" applyAlignment="1">
      <alignment horizontal="left" vertical="top" wrapText="1" readingOrder="1"/>
    </xf>
    <xf numFmtId="0" fontId="0" fillId="13" borderId="54" xfId="0" applyFont="1" applyFill="1" applyBorder="1" applyAlignment="1">
      <alignment horizontal="center" vertical="center" wrapText="1"/>
    </xf>
    <xf numFmtId="180" fontId="0" fillId="33" borderId="14" xfId="0" applyNumberFormat="1" applyFont="1" applyFill="1" applyBorder="1" applyAlignment="1">
      <alignment horizontal="center" vertical="center"/>
    </xf>
    <xf numFmtId="0" fontId="46" fillId="0" borderId="63" xfId="0" applyFont="1" applyBorder="1" applyAlignment="1">
      <alignment horizontal="left" vertical="top" wrapText="1" readingOrder="1"/>
    </xf>
    <xf numFmtId="0" fontId="46" fillId="0" borderId="64" xfId="0" applyFont="1" applyBorder="1" applyAlignment="1">
      <alignment horizontal="left" vertical="top" wrapText="1" readingOrder="1"/>
    </xf>
    <xf numFmtId="0" fontId="46" fillId="0" borderId="14" xfId="0" applyFont="1" applyBorder="1" applyAlignment="1">
      <alignment horizontal="left" vertical="top" wrapText="1" readingOrder="1"/>
    </xf>
    <xf numFmtId="0" fontId="46" fillId="0" borderId="43" xfId="0" applyFont="1" applyBorder="1" applyAlignment="1">
      <alignment horizontal="left" vertical="top" wrapText="1" readingOrder="1"/>
    </xf>
    <xf numFmtId="0" fontId="0" fillId="13" borderId="43" xfId="0" applyFont="1" applyFill="1" applyBorder="1" applyAlignment="1">
      <alignment horizontal="center" vertical="center" wrapText="1"/>
    </xf>
    <xf numFmtId="177" fontId="0" fillId="33" borderId="14" xfId="0" applyNumberFormat="1" applyFont="1" applyFill="1" applyBorder="1" applyAlignment="1">
      <alignment horizontal="center" vertical="center"/>
    </xf>
    <xf numFmtId="0" fontId="1" fillId="33" borderId="0" xfId="0" applyFont="1" applyFill="1" applyAlignment="1">
      <alignment horizontal="right" vertical="top"/>
    </xf>
    <xf numFmtId="177" fontId="0" fillId="33" borderId="65" xfId="0" applyNumberFormat="1" applyFont="1" applyFill="1" applyBorder="1" applyAlignment="1">
      <alignment horizontal="center" vertical="center"/>
    </xf>
    <xf numFmtId="0" fontId="46" fillId="0" borderId="66" xfId="0" applyFont="1" applyBorder="1" applyAlignment="1">
      <alignment horizontal="left" vertical="top" wrapText="1" readingOrder="1"/>
    </xf>
    <xf numFmtId="0" fontId="46" fillId="0" borderId="67" xfId="0" applyFont="1" applyBorder="1" applyAlignment="1">
      <alignment horizontal="left" vertical="top" wrapText="1" readingOrder="1"/>
    </xf>
    <xf numFmtId="0" fontId="46" fillId="0" borderId="68" xfId="0" applyFont="1" applyBorder="1" applyAlignment="1">
      <alignment horizontal="left" vertical="top" wrapText="1" readingOrder="1"/>
    </xf>
    <xf numFmtId="0" fontId="46" fillId="0" borderId="69" xfId="0" applyFont="1" applyBorder="1" applyAlignment="1">
      <alignment horizontal="left" vertical="top" wrapText="1" readingOrder="1"/>
    </xf>
    <xf numFmtId="0" fontId="45" fillId="13" borderId="23" xfId="0" applyFont="1" applyFill="1" applyBorder="1" applyAlignment="1">
      <alignment horizontal="center" vertical="center" readingOrder="1"/>
    </xf>
    <xf numFmtId="0" fontId="45" fillId="13" borderId="25" xfId="0" applyFont="1" applyFill="1" applyBorder="1" applyAlignment="1">
      <alignment horizontal="center" vertical="center" readingOrder="1"/>
    </xf>
    <xf numFmtId="0" fontId="45" fillId="0" borderId="23" xfId="0" applyFont="1" applyBorder="1" applyAlignment="1">
      <alignment horizontal="center" vertical="center" readingOrder="1"/>
    </xf>
    <xf numFmtId="0" fontId="45" fillId="0" borderId="70" xfId="0" applyFont="1" applyBorder="1" applyAlignment="1">
      <alignment horizontal="center" vertical="center" readingOrder="1"/>
    </xf>
    <xf numFmtId="0" fontId="45" fillId="0" borderId="24" xfId="0" applyFont="1" applyBorder="1" applyAlignment="1">
      <alignment horizontal="center" vertical="center" readingOrder="1"/>
    </xf>
    <xf numFmtId="0" fontId="45" fillId="0" borderId="71" xfId="0" applyFont="1" applyBorder="1" applyAlignment="1">
      <alignment horizontal="center" vertical="center" readingOrder="1"/>
    </xf>
    <xf numFmtId="0" fontId="0" fillId="38" borderId="54" xfId="0" applyFont="1" applyFill="1" applyBorder="1" applyAlignment="1">
      <alignment horizontal="center" vertical="center"/>
    </xf>
    <xf numFmtId="0" fontId="0" fillId="38" borderId="43" xfId="0" applyFont="1" applyFill="1" applyBorder="1" applyAlignment="1">
      <alignment horizontal="center" vertical="center"/>
    </xf>
    <xf numFmtId="0" fontId="45" fillId="13" borderId="72" xfId="0" applyFont="1" applyFill="1" applyBorder="1" applyAlignment="1">
      <alignment horizontal="center" vertical="center" readingOrder="1"/>
    </xf>
    <xf numFmtId="0" fontId="45" fillId="13" borderId="73" xfId="0" applyFont="1" applyFill="1" applyBorder="1" applyAlignment="1">
      <alignment horizontal="center" vertical="center" readingOrder="1"/>
    </xf>
    <xf numFmtId="0" fontId="45" fillId="0" borderId="72" xfId="0" applyFont="1" applyBorder="1" applyAlignment="1">
      <alignment horizontal="center" vertical="center" readingOrder="1"/>
    </xf>
    <xf numFmtId="0" fontId="45" fillId="0" borderId="34" xfId="0" applyFont="1" applyBorder="1" applyAlignment="1">
      <alignment horizontal="center" vertical="center" readingOrder="1"/>
    </xf>
    <xf numFmtId="0" fontId="45" fillId="0" borderId="32" xfId="0" applyFont="1" applyBorder="1" applyAlignment="1">
      <alignment horizontal="center" vertical="center" readingOrder="1"/>
    </xf>
    <xf numFmtId="0" fontId="45" fillId="0" borderId="74" xfId="0" applyFont="1" applyBorder="1" applyAlignment="1">
      <alignment horizontal="center" vertical="center" readingOrder="1"/>
    </xf>
    <xf numFmtId="0" fontId="0" fillId="33" borderId="50" xfId="0" applyFont="1" applyFill="1" applyBorder="1" applyAlignment="1">
      <alignment horizontal="left" vertical="top" wrapText="1"/>
    </xf>
    <xf numFmtId="0" fontId="0" fillId="33" borderId="75" xfId="0" applyFont="1" applyFill="1" applyBorder="1" applyAlignment="1">
      <alignment vertical="center"/>
    </xf>
    <xf numFmtId="0" fontId="43" fillId="0" borderId="50" xfId="0" applyFont="1" applyBorder="1" applyAlignment="1">
      <alignment horizontal="left" vertical="top"/>
    </xf>
    <xf numFmtId="0" fontId="43" fillId="0" borderId="76" xfId="0" applyFont="1" applyBorder="1" applyAlignment="1">
      <alignment horizontal="left" vertical="top"/>
    </xf>
    <xf numFmtId="177" fontId="0" fillId="33" borderId="0" xfId="0" applyNumberFormat="1" applyFont="1" applyFill="1" applyAlignment="1"/>
    <xf numFmtId="0" fontId="0" fillId="34" borderId="13" xfId="0" applyFont="1" applyFill="1" applyBorder="1" applyAlignment="1"/>
    <xf numFmtId="0" fontId="0" fillId="33" borderId="15" xfId="0" applyFont="1" applyFill="1" applyBorder="1" applyAlignment="1">
      <alignment horizontal="center" vertical="center" wrapText="1"/>
    </xf>
    <xf numFmtId="0" fontId="47" fillId="33" borderId="12" xfId="0" applyFont="1" applyFill="1" applyBorder="1" applyAlignment="1">
      <alignment horizontal="center" vertical="center" wrapText="1"/>
    </xf>
    <xf numFmtId="0" fontId="0" fillId="33" borderId="40" xfId="0" applyFont="1" applyFill="1" applyBorder="1" applyAlignment="1">
      <alignment horizontal="center" vertical="center"/>
    </xf>
    <xf numFmtId="0" fontId="0" fillId="12" borderId="0" xfId="0" applyFont="1" applyFill="1" applyAlignment="1"/>
    <xf numFmtId="176" fontId="0" fillId="35" borderId="23" xfId="0" applyNumberFormat="1" applyFont="1" applyFill="1" applyBorder="1" applyAlignment="1">
      <alignment horizontal="center" vertical="center"/>
    </xf>
    <xf numFmtId="176" fontId="0" fillId="35" borderId="24" xfId="0" applyNumberFormat="1" applyFont="1" applyFill="1" applyBorder="1" applyAlignment="1">
      <alignment horizontal="center" vertical="center"/>
    </xf>
    <xf numFmtId="176" fontId="0" fillId="35" borderId="25" xfId="0" applyNumberFormat="1" applyFont="1" applyFill="1" applyBorder="1" applyAlignment="1">
      <alignment horizontal="center" vertical="center"/>
    </xf>
    <xf numFmtId="0" fontId="0" fillId="33" borderId="15" xfId="0" applyFont="1" applyFill="1" applyBorder="1" applyAlignment="1">
      <alignment horizontal="center" vertical="center"/>
    </xf>
    <xf numFmtId="3" fontId="0" fillId="35" borderId="27" xfId="0" applyNumberFormat="1" applyFont="1" applyFill="1" applyBorder="1" applyAlignment="1">
      <alignment horizontal="right" vertical="center"/>
    </xf>
    <xf numFmtId="3" fontId="0" fillId="35" borderId="19" xfId="0" applyNumberFormat="1" applyFont="1" applyFill="1" applyBorder="1" applyAlignment="1">
      <alignment horizontal="right" vertical="center"/>
    </xf>
    <xf numFmtId="3" fontId="0" fillId="35" borderId="0" xfId="0" applyNumberFormat="1" applyFont="1" applyFill="1" applyBorder="1" applyAlignment="1">
      <alignment horizontal="right" vertical="center"/>
    </xf>
    <xf numFmtId="3" fontId="0" fillId="35" borderId="77" xfId="0" applyNumberFormat="1" applyFont="1" applyFill="1" applyBorder="1" applyAlignment="1">
      <alignment horizontal="right" vertical="center"/>
    </xf>
    <xf numFmtId="3" fontId="0" fillId="34" borderId="16" xfId="0" applyNumberFormat="1" applyFont="1" applyFill="1" applyBorder="1" applyAlignment="1">
      <alignment horizontal="right" vertical="center"/>
    </xf>
    <xf numFmtId="3" fontId="0" fillId="34" borderId="20" xfId="0" applyNumberFormat="1" applyFont="1" applyFill="1" applyBorder="1" applyAlignment="1">
      <alignment horizontal="right" vertical="center"/>
    </xf>
    <xf numFmtId="0" fontId="0" fillId="34" borderId="20" xfId="0" applyFont="1" applyFill="1" applyBorder="1" applyAlignment="1">
      <alignment horizontal="center" vertical="center"/>
    </xf>
    <xf numFmtId="3" fontId="29" fillId="33" borderId="78" xfId="0" applyNumberFormat="1" applyFont="1" applyFill="1" applyBorder="1" applyAlignment="1">
      <alignment horizontal="center" vertical="center"/>
    </xf>
    <xf numFmtId="3" fontId="0" fillId="33" borderId="15" xfId="0" applyNumberFormat="1" applyFont="1" applyFill="1" applyBorder="1" applyAlignment="1">
      <alignment horizontal="right" vertical="center"/>
    </xf>
    <xf numFmtId="3" fontId="29" fillId="33" borderId="79" xfId="0" applyNumberFormat="1" applyFont="1" applyFill="1" applyBorder="1" applyAlignment="1">
      <alignment horizontal="right" vertical="center"/>
    </xf>
    <xf numFmtId="179" fontId="0" fillId="34" borderId="0" xfId="0" applyNumberFormat="1" applyFont="1" applyFill="1" applyBorder="1" applyAlignment="1">
      <alignment horizontal="right" vertical="center" shrinkToFit="1"/>
    </xf>
    <xf numFmtId="0" fontId="0" fillId="33" borderId="40" xfId="0" applyFont="1" applyFill="1" applyBorder="1" applyAlignment="1">
      <alignment horizontal="center" vertical="center" wrapText="1"/>
    </xf>
    <xf numFmtId="3" fontId="29" fillId="33" borderId="80" xfId="0" applyNumberFormat="1" applyFont="1" applyFill="1" applyBorder="1" applyAlignment="1">
      <alignment horizontal="center" vertical="center"/>
    </xf>
    <xf numFmtId="0" fontId="37" fillId="33" borderId="0" xfId="0" applyFont="1" applyFill="1" applyAlignment="1">
      <alignment horizontal="left" vertical="center"/>
    </xf>
    <xf numFmtId="0" fontId="37" fillId="33" borderId="0" xfId="0" applyFont="1" applyFill="1" applyAlignment="1">
      <alignment horizontal="left" vertical="center" shrinkToFit="1"/>
    </xf>
    <xf numFmtId="0" fontId="0" fillId="34" borderId="0" xfId="0" applyFont="1" applyFill="1" applyBorder="1" applyAlignment="1">
      <alignment shrinkToFit="1"/>
    </xf>
    <xf numFmtId="0" fontId="48" fillId="33" borderId="54" xfId="0" applyFont="1" applyFill="1" applyBorder="1" applyAlignment="1">
      <alignment horizontal="center"/>
    </xf>
    <xf numFmtId="0" fontId="0" fillId="37" borderId="16" xfId="0" applyFont="1" applyFill="1" applyBorder="1" applyAlignment="1">
      <alignment horizontal="center"/>
    </xf>
    <xf numFmtId="0" fontId="0" fillId="34" borderId="22" xfId="0" applyFont="1" applyFill="1" applyBorder="1" applyAlignment="1">
      <alignment shrinkToFit="1"/>
    </xf>
    <xf numFmtId="0" fontId="0" fillId="34" borderId="47" xfId="0" applyFont="1" applyFill="1" applyBorder="1" applyAlignment="1"/>
    <xf numFmtId="0" fontId="0" fillId="37" borderId="35" xfId="0" applyFont="1" applyFill="1" applyBorder="1" applyAlignment="1">
      <alignment horizontal="center"/>
    </xf>
  </cellXfs>
  <cellStyles count="4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どちらでもない" xfId="19" builtinId="28" customBuiltin="1"/>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メモ" xfId="28" builtinId="10" customBuiltin="1"/>
    <cellStyle name="リンク セル" xfId="29" builtinId="24" customBuiltin="1"/>
    <cellStyle name="入力" xfId="30" builtinId="20" customBuiltin="1"/>
    <cellStyle name="出力" xfId="31" builtinId="21" customBuiltin="1"/>
    <cellStyle name="悪い" xfId="32" builtinId="27" customBuiltin="1"/>
    <cellStyle name="標準" xfId="0" builtinId="0"/>
    <cellStyle name="良い" xfId="33" builtinId="26" customBuiltin="1"/>
    <cellStyle name="見出し 1" xfId="34" builtinId="16" customBuiltin="1"/>
    <cellStyle name="見出し 2" xfId="35" builtinId="17" customBuiltin="1"/>
    <cellStyle name="見出し 3" xfId="36" builtinId="18" customBuiltin="1"/>
    <cellStyle name="見出し 4" xfId="37" builtinId="19" customBuiltin="1"/>
    <cellStyle name="計算" xfId="38" builtinId="22" customBuiltin="1"/>
    <cellStyle name="説明文" xfId="39" builtinId="53" customBuiltin="1"/>
    <cellStyle name="警告文" xfId="40" builtinId="11" customBuiltin="1"/>
    <cellStyle name="集計" xfId="41" builtinId="25" customBuiltin="1"/>
    <cellStyle name="桁区切り" xfId="42" builtinId="6"/>
  </cellStyle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theme" Target="theme/theme1.xml" /><Relationship Id="rId5" Type="http://schemas.openxmlformats.org/officeDocument/2006/relationships/sharedStrings" Target="sharedStrings.xml" /><Relationship Id="rId6" Type="http://schemas.openxmlformats.org/officeDocument/2006/relationships/styles" Target="styles.xml" /></Relationships>
</file>

<file path=xl/drawings/_rels/drawing3.xml.rels><?xml version="1.0" encoding="UTF-8"?><Relationships xmlns="http://schemas.openxmlformats.org/package/2006/relationships"><Relationship Id="rId1" Type="http://schemas.openxmlformats.org/officeDocument/2006/relationships/image" Target="../media/image1.emf" /><Relationship Id="rId2" Type="http://schemas.openxmlformats.org/officeDocument/2006/relationships/image" Target="../media/image2.png" /><Relationship Id="rId3" Type="http://schemas.openxmlformats.org/officeDocument/2006/relationships/image" Target="../media/image3.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17</xdr:col>
      <xdr:colOff>254000</xdr:colOff>
      <xdr:row>53</xdr:row>
      <xdr:rowOff>156210</xdr:rowOff>
    </xdr:from>
    <xdr:to xmlns:xdr="http://schemas.openxmlformats.org/drawingml/2006/spreadsheetDrawing">
      <xdr:col>28</xdr:col>
      <xdr:colOff>435610</xdr:colOff>
      <xdr:row>58</xdr:row>
      <xdr:rowOff>89535</xdr:rowOff>
    </xdr:to>
    <xdr:sp macro="" textlink="" fLocksText="0">
      <xdr:nvSpPr>
        <xdr:cNvPr id="2" name="角丸四角形 2"/>
        <xdr:cNvSpPr/>
      </xdr:nvSpPr>
      <xdr:spPr>
        <a:xfrm>
          <a:off x="10676255" y="12938760"/>
          <a:ext cx="6662420" cy="1123950"/>
        </a:xfrm>
        <a:prstGeom prst="roundRect">
          <a:avLst>
            <a:gd name="adj" fmla="val 6430"/>
          </a:avLst>
        </a:prstGeom>
        <a:solidFill>
          <a:schemeClr val="accent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ctr"/>
        <a:lstStyle/>
        <a:p>
          <a:pPr algn="ctr">
            <a:lnSpc>
              <a:spcPts val="1500"/>
            </a:lnSpc>
          </a:pPr>
          <a:r>
            <a:rPr lang="en-US" altLang="ja-JP" sz="1600" b="1">
              <a:solidFill>
                <a:srgbClr val="000000"/>
              </a:solidFill>
              <a:latin typeface="MS UI Gothic"/>
              <a:ea typeface="MS UI Gothic"/>
            </a:rPr>
            <a:t>   【</a:t>
          </a:r>
          <a:r>
            <a:rPr lang="ja-JP" altLang="en-US" sz="1600" b="1">
              <a:solidFill>
                <a:srgbClr val="000000"/>
              </a:solidFill>
              <a:latin typeface="MS UI Gothic"/>
              <a:ea typeface="MS UI Gothic"/>
            </a:rPr>
            <a:t>お問合せ先</a:t>
          </a:r>
          <a:r>
            <a:rPr lang="en-US" altLang="ja-JP" sz="1600" b="1">
              <a:solidFill>
                <a:srgbClr val="000000"/>
              </a:solidFill>
              <a:latin typeface="MS UI Gothic"/>
              <a:ea typeface="MS UI Gothic"/>
            </a:rPr>
            <a:t>】</a:t>
          </a:r>
          <a:r>
            <a:rPr lang="ja-JP" altLang="en-US" sz="1600" b="1">
              <a:solidFill>
                <a:srgbClr val="000000"/>
              </a:solidFill>
              <a:latin typeface="MS UI Gothic"/>
              <a:ea typeface="MS UI Gothic"/>
            </a:rPr>
            <a:t>   新発田市　保険年金課　国保賦課係</a:t>
          </a:r>
          <a:endParaRPr lang="en-US" altLang="ja-JP" sz="1600" b="1">
            <a:solidFill>
              <a:srgbClr val="000000"/>
            </a:solidFill>
            <a:latin typeface="MS UI Gothic"/>
            <a:ea typeface="MS UI Gothic"/>
          </a:endParaRPr>
        </a:p>
        <a:p>
          <a:pPr algn="ctr">
            <a:lnSpc>
              <a:spcPts val="1500"/>
            </a:lnSpc>
          </a:pPr>
          <a:endParaRPr lang="en-US" altLang="ja-JP" sz="1600" b="1">
            <a:solidFill>
              <a:srgbClr val="000000"/>
            </a:solidFill>
            <a:latin typeface="MS UI Gothic"/>
            <a:ea typeface="MS UI Gothic"/>
          </a:endParaRPr>
        </a:p>
        <a:p>
          <a:pPr algn="ctr">
            <a:lnSpc>
              <a:spcPts val="1400"/>
            </a:lnSpc>
          </a:pPr>
          <a:r>
            <a:rPr lang="ja-JP" altLang="en-US" sz="1600">
              <a:solidFill>
                <a:srgbClr val="000000"/>
              </a:solidFill>
              <a:latin typeface="MS UI Gothic"/>
              <a:ea typeface="MS UI Gothic"/>
            </a:rPr>
            <a:t>     電話　０２５４</a:t>
          </a:r>
          <a:r>
            <a:rPr lang="en-US" altLang="ja-JP" sz="1600">
              <a:solidFill>
                <a:srgbClr val="000000"/>
              </a:solidFill>
              <a:latin typeface="MS UI Gothic"/>
              <a:ea typeface="MS UI Gothic"/>
            </a:rPr>
            <a:t>-</a:t>
          </a:r>
          <a:r>
            <a:rPr lang="ja-JP" altLang="en-US" sz="1600">
              <a:solidFill>
                <a:srgbClr val="000000"/>
              </a:solidFill>
              <a:latin typeface="MS UI Gothic"/>
              <a:ea typeface="MS UI Gothic"/>
            </a:rPr>
            <a:t>２８</a:t>
          </a:r>
          <a:r>
            <a:rPr lang="en-US" altLang="ja-JP" sz="1600">
              <a:solidFill>
                <a:srgbClr val="000000"/>
              </a:solidFill>
              <a:latin typeface="MS UI Gothic"/>
              <a:ea typeface="MS UI Gothic"/>
            </a:rPr>
            <a:t>-</a:t>
          </a:r>
          <a:r>
            <a:rPr lang="ja-JP" altLang="en-US" sz="1600">
              <a:solidFill>
                <a:srgbClr val="000000"/>
              </a:solidFill>
              <a:latin typeface="MS UI Gothic"/>
              <a:ea typeface="MS UI Gothic"/>
            </a:rPr>
            <a:t>９３１０</a:t>
          </a:r>
          <a:endParaRPr lang="en-US" altLang="ja-JP" sz="1600">
            <a:solidFill>
              <a:srgbClr val="000000"/>
            </a:solidFill>
            <a:latin typeface="MS UI Gothic"/>
            <a:ea typeface="MS UI Gothic"/>
          </a:endParaRPr>
        </a:p>
      </xdr:txBody>
    </xdr:sp>
    <xdr:clientData/>
  </xdr:twoCellAnchor>
  <xdr:twoCellAnchor>
    <xdr:from xmlns:xdr="http://schemas.openxmlformats.org/drawingml/2006/spreadsheetDrawing">
      <xdr:col>6</xdr:col>
      <xdr:colOff>495300</xdr:colOff>
      <xdr:row>19</xdr:row>
      <xdr:rowOff>29210</xdr:rowOff>
    </xdr:from>
    <xdr:to xmlns:xdr="http://schemas.openxmlformats.org/drawingml/2006/spreadsheetDrawing">
      <xdr:col>17</xdr:col>
      <xdr:colOff>617220</xdr:colOff>
      <xdr:row>26</xdr:row>
      <xdr:rowOff>47625</xdr:rowOff>
    </xdr:to>
    <xdr:grpSp>
      <xdr:nvGrpSpPr>
        <xdr:cNvPr id="21639" name="グループ化 26"/>
        <xdr:cNvGrpSpPr/>
      </xdr:nvGrpSpPr>
      <xdr:grpSpPr>
        <a:xfrm>
          <a:off x="3606165" y="4715510"/>
          <a:ext cx="7433310" cy="1685290"/>
          <a:chOff x="6768353" y="3127907"/>
          <a:chExt cx="1653693" cy="2035449"/>
        </a:xfrm>
      </xdr:grpSpPr>
      <xdr:cxnSp macro="">
        <xdr:nvCxnSpPr>
          <xdr:cNvPr id="4" name="直線コネクタ 3"/>
          <xdr:cNvCxnSpPr/>
        </xdr:nvCxnSpPr>
        <xdr:spPr>
          <a:xfrm>
            <a:off x="6768353" y="3127907"/>
            <a:ext cx="1551285" cy="22999"/>
          </a:xfrm>
          <a:prstGeom prst="straightConnector1">
            <a:avLst/>
          </a:prstGeom>
          <a:ln>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xdr:cNvCxnSpPr/>
        </xdr:nvCxnSpPr>
        <xdr:spPr>
          <a:xfrm flipV="1">
            <a:off x="8327224" y="5140357"/>
            <a:ext cx="94822" cy="11500"/>
          </a:xfrm>
          <a:prstGeom prst="straightConnector1">
            <a:avLst/>
          </a:prstGeom>
          <a:ln>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6" name="直線コネクタ 5"/>
          <xdr:cNvCxnSpPr/>
        </xdr:nvCxnSpPr>
        <xdr:spPr>
          <a:xfrm flipV="1">
            <a:off x="8315846" y="3196905"/>
            <a:ext cx="1896" cy="1966451"/>
          </a:xfrm>
          <a:prstGeom prst="straightConnector1">
            <a:avLst/>
          </a:prstGeom>
          <a:ln>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mlns:xdr="http://schemas.openxmlformats.org/drawingml/2006/spreadsheetDrawing">
      <xdr:col>13</xdr:col>
      <xdr:colOff>122555</xdr:colOff>
      <xdr:row>19</xdr:row>
      <xdr:rowOff>8255</xdr:rowOff>
    </xdr:from>
    <xdr:to xmlns:xdr="http://schemas.openxmlformats.org/drawingml/2006/spreadsheetDrawing">
      <xdr:col>16</xdr:col>
      <xdr:colOff>272415</xdr:colOff>
      <xdr:row>27</xdr:row>
      <xdr:rowOff>232410</xdr:rowOff>
    </xdr:to>
    <xdr:sp macro="" textlink="">
      <xdr:nvSpPr>
        <xdr:cNvPr id="7" name="四角形吹き出し 7"/>
        <xdr:cNvSpPr/>
      </xdr:nvSpPr>
      <xdr:spPr>
        <a:xfrm>
          <a:off x="7930515" y="4694555"/>
          <a:ext cx="2146935" cy="2129155"/>
        </a:xfrm>
        <a:prstGeom prst="wedgeRectCallout">
          <a:avLst>
            <a:gd name="adj1" fmla="val 22725"/>
            <a:gd name="adj2" fmla="val -8251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400"/>
            </a:lnSpc>
          </a:pPr>
          <a:r>
            <a:rPr kumimoji="1" lang="ja-JP" altLang="en-US" sz="1200">
              <a:solidFill>
                <a:sysClr val="windowText" lastClr="000000"/>
              </a:solidFill>
            </a:rPr>
            <a:t>この金額は、各被保険者の１人あたりの目安の金額です。保険税は世帯主課税であり分割することはできません。</a:t>
          </a:r>
          <a:endParaRPr kumimoji="1" lang="en-US" altLang="ja-JP" sz="1200">
            <a:solidFill>
              <a:sysClr val="windowText" lastClr="000000"/>
            </a:solidFill>
          </a:endParaRPr>
        </a:p>
        <a:p>
          <a:pPr algn="l">
            <a:lnSpc>
              <a:spcPts val="1300"/>
            </a:lnSpc>
          </a:pPr>
          <a:r>
            <a:rPr kumimoji="1" lang="ja-JP" altLang="en-US" sz="1200">
              <a:solidFill>
                <a:sysClr val="windowText" lastClr="000000"/>
              </a:solidFill>
            </a:rPr>
            <a:t>それぞれの割合で案分しているため合計額が合わない場合もあります</a:t>
          </a:r>
          <a:r>
            <a:rPr kumimoji="1" lang="ja-JP" altLang="en-US" sz="1100">
              <a:solidFill>
                <a:sysClr val="windowText" lastClr="000000"/>
              </a:solidFill>
            </a:rPr>
            <a:t>。</a:t>
          </a:r>
          <a:endParaRPr kumimoji="1" lang="en-US" altLang="ja-JP" sz="1100">
            <a:solidFill>
              <a:sysClr val="windowText" lastClr="000000"/>
            </a:solidFill>
          </a:endParaRPr>
        </a:p>
        <a:p>
          <a:pPr algn="l">
            <a:lnSpc>
              <a:spcPts val="1200"/>
            </a:lnSpc>
          </a:pPr>
          <a:endParaRPr kumimoji="1" lang="en-US" altLang="ja-JP" sz="1100">
            <a:solidFill>
              <a:sysClr val="windowText" lastClr="000000"/>
            </a:solidFill>
          </a:endParaRPr>
        </a:p>
        <a:p>
          <a:pPr algn="l">
            <a:lnSpc>
              <a:spcPts val="1400"/>
            </a:lnSpc>
          </a:pPr>
          <a:r>
            <a:rPr kumimoji="1" lang="ja-JP" altLang="en-US" sz="1400" u="sng">
              <a:solidFill>
                <a:sysClr val="windowText" lastClr="000000"/>
              </a:solidFill>
            </a:rPr>
            <a:t>あくまで参考になりますので、ご了承ください。</a:t>
          </a:r>
        </a:p>
      </xdr:txBody>
    </xdr:sp>
    <xdr:clientData/>
  </xdr:twoCellAnchor>
  <xdr:twoCellAnchor>
    <xdr:from xmlns:xdr="http://schemas.openxmlformats.org/drawingml/2006/spreadsheetDrawing">
      <xdr:col>14</xdr:col>
      <xdr:colOff>407670</xdr:colOff>
      <xdr:row>1</xdr:row>
      <xdr:rowOff>122555</xdr:rowOff>
    </xdr:from>
    <xdr:to xmlns:xdr="http://schemas.openxmlformats.org/drawingml/2006/spreadsheetDrawing">
      <xdr:col>17</xdr:col>
      <xdr:colOff>561975</xdr:colOff>
      <xdr:row>7</xdr:row>
      <xdr:rowOff>0</xdr:rowOff>
    </xdr:to>
    <xdr:sp macro="" textlink="">
      <xdr:nvSpPr>
        <xdr:cNvPr id="8" name="四角形吹き出し 8"/>
        <xdr:cNvSpPr/>
      </xdr:nvSpPr>
      <xdr:spPr>
        <a:xfrm>
          <a:off x="8815705" y="522605"/>
          <a:ext cx="2168525" cy="1306195"/>
        </a:xfrm>
        <a:prstGeom prst="wedgeRectCallout">
          <a:avLst>
            <a:gd name="adj1" fmla="val -66499"/>
            <a:gd name="adj2" fmla="val 2787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400"/>
            </a:lnSpc>
          </a:pPr>
          <a:r>
            <a:rPr kumimoji="1" lang="ja-JP" altLang="en-US" sz="1200">
              <a:solidFill>
                <a:sysClr val="windowText" lastClr="000000"/>
              </a:solidFill>
            </a:rPr>
            <a:t>給与所得者等人数は、世帯主及び被保険者の給与収入</a:t>
          </a:r>
          <a:r>
            <a:rPr kumimoji="1" lang="en-US" altLang="ja-JP" sz="1200">
              <a:solidFill>
                <a:sysClr val="windowText" lastClr="000000"/>
              </a:solidFill>
            </a:rPr>
            <a:t>55</a:t>
          </a:r>
          <a:r>
            <a:rPr kumimoji="1" lang="ja-JP" altLang="en-US" sz="1200">
              <a:solidFill>
                <a:sysClr val="windowText" lastClr="000000"/>
              </a:solidFill>
            </a:rPr>
            <a:t>万以上と公的年金等の収入額</a:t>
          </a:r>
          <a:r>
            <a:rPr kumimoji="1" lang="en-US" altLang="ja-JP" sz="1200">
              <a:solidFill>
                <a:sysClr val="windowText" lastClr="000000"/>
              </a:solidFill>
            </a:rPr>
            <a:t>60</a:t>
          </a:r>
          <a:r>
            <a:rPr kumimoji="1" lang="ja-JP" altLang="en-US" sz="1200">
              <a:solidFill>
                <a:sysClr val="windowText" lastClr="000000"/>
              </a:solidFill>
            </a:rPr>
            <a:t>万円超（</a:t>
          </a:r>
          <a:r>
            <a:rPr kumimoji="1" lang="en-US" altLang="ja-JP" sz="1200">
              <a:solidFill>
                <a:sysClr val="windowText" lastClr="000000"/>
              </a:solidFill>
            </a:rPr>
            <a:t>65</a:t>
          </a:r>
          <a:r>
            <a:rPr kumimoji="1" lang="ja-JP" altLang="en-US" sz="1200">
              <a:solidFill>
                <a:sysClr val="windowText" lastClr="000000"/>
              </a:solidFill>
            </a:rPr>
            <a:t>歳未満）又は</a:t>
          </a:r>
          <a:r>
            <a:rPr kumimoji="1" lang="en-US" altLang="ja-JP" sz="1200">
              <a:solidFill>
                <a:sysClr val="windowText" lastClr="000000"/>
              </a:solidFill>
            </a:rPr>
            <a:t>125</a:t>
          </a:r>
          <a:r>
            <a:rPr kumimoji="1" lang="ja-JP" altLang="en-US" sz="1200">
              <a:solidFill>
                <a:sysClr val="windowText" lastClr="000000"/>
              </a:solidFill>
            </a:rPr>
            <a:t>万円超（</a:t>
          </a:r>
          <a:r>
            <a:rPr kumimoji="1" lang="en-US" altLang="ja-JP" sz="1200">
              <a:solidFill>
                <a:sysClr val="windowText" lastClr="000000"/>
              </a:solidFill>
            </a:rPr>
            <a:t>65</a:t>
          </a:r>
          <a:r>
            <a:rPr kumimoji="1" lang="ja-JP" altLang="en-US" sz="1200">
              <a:solidFill>
                <a:sysClr val="windowText" lastClr="000000"/>
              </a:solidFill>
            </a:rPr>
            <a:t>歳以上）の人数を記入します。</a:t>
          </a:r>
          <a:endParaRPr kumimoji="1" lang="en-US" altLang="ja-JP" sz="11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12</xdr:col>
      <xdr:colOff>447675</xdr:colOff>
      <xdr:row>50</xdr:row>
      <xdr:rowOff>66675</xdr:rowOff>
    </xdr:from>
    <xdr:to xmlns:xdr="http://schemas.openxmlformats.org/drawingml/2006/spreadsheetDrawing">
      <xdr:col>22</xdr:col>
      <xdr:colOff>934085</xdr:colOff>
      <xdr:row>55</xdr:row>
      <xdr:rowOff>74295</xdr:rowOff>
    </xdr:to>
    <xdr:sp macro="" textlink="" fLocksText="0">
      <xdr:nvSpPr>
        <xdr:cNvPr id="3" name="角丸四角形 2"/>
        <xdr:cNvSpPr/>
      </xdr:nvSpPr>
      <xdr:spPr>
        <a:xfrm>
          <a:off x="7535545" y="11489055"/>
          <a:ext cx="6049010" cy="975360"/>
        </a:xfrm>
        <a:prstGeom prst="roundRect">
          <a:avLst>
            <a:gd name="adj" fmla="val 6430"/>
          </a:avLst>
        </a:prstGeom>
        <a:solidFill>
          <a:schemeClr val="accent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ctr"/>
        <a:lstStyle/>
        <a:p>
          <a:pPr algn="ctr">
            <a:lnSpc>
              <a:spcPts val="1500"/>
            </a:lnSpc>
          </a:pPr>
          <a:r>
            <a:rPr lang="en-US" altLang="ja-JP" sz="1600" b="1">
              <a:solidFill>
                <a:srgbClr val="000000"/>
              </a:solidFill>
              <a:latin typeface="MS UI Gothic"/>
              <a:ea typeface="MS UI Gothic"/>
            </a:rPr>
            <a:t>   【</a:t>
          </a:r>
          <a:r>
            <a:rPr lang="ja-JP" altLang="en-US" sz="1600" b="1">
              <a:solidFill>
                <a:srgbClr val="000000"/>
              </a:solidFill>
              <a:latin typeface="MS UI Gothic"/>
              <a:ea typeface="MS UI Gothic"/>
            </a:rPr>
            <a:t>お問合せ先</a:t>
          </a:r>
          <a:r>
            <a:rPr lang="en-US" altLang="ja-JP" sz="1600" b="1">
              <a:solidFill>
                <a:srgbClr val="000000"/>
              </a:solidFill>
              <a:latin typeface="MS UI Gothic"/>
              <a:ea typeface="MS UI Gothic"/>
            </a:rPr>
            <a:t>】</a:t>
          </a:r>
          <a:r>
            <a:rPr lang="ja-JP" altLang="en-US" sz="1600" b="1">
              <a:solidFill>
                <a:srgbClr val="000000"/>
              </a:solidFill>
              <a:latin typeface="MS UI Gothic"/>
              <a:ea typeface="MS UI Gothic"/>
            </a:rPr>
            <a:t>   新発田市　保険年金課　国保賦課係</a:t>
          </a:r>
          <a:endParaRPr lang="en-US" altLang="ja-JP" sz="1600" b="1">
            <a:solidFill>
              <a:srgbClr val="000000"/>
            </a:solidFill>
            <a:latin typeface="MS UI Gothic"/>
            <a:ea typeface="MS UI Gothic"/>
          </a:endParaRPr>
        </a:p>
        <a:p>
          <a:pPr algn="ctr">
            <a:lnSpc>
              <a:spcPts val="1500"/>
            </a:lnSpc>
          </a:pPr>
          <a:r>
            <a:rPr lang="ja-JP" altLang="en-US" sz="1600">
              <a:solidFill>
                <a:srgbClr val="000000"/>
              </a:solidFill>
              <a:latin typeface="MS UI Gothic"/>
              <a:ea typeface="MS UI Gothic"/>
            </a:rPr>
            <a:t>     電話　０２５４</a:t>
          </a:r>
          <a:r>
            <a:rPr lang="en-US" altLang="ja-JP" sz="1600">
              <a:solidFill>
                <a:srgbClr val="000000"/>
              </a:solidFill>
              <a:latin typeface="MS UI Gothic"/>
              <a:ea typeface="MS UI Gothic"/>
            </a:rPr>
            <a:t>-</a:t>
          </a:r>
          <a:r>
            <a:rPr lang="ja-JP" altLang="en-US" sz="1600">
              <a:solidFill>
                <a:srgbClr val="000000"/>
              </a:solidFill>
              <a:latin typeface="MS UI Gothic"/>
              <a:ea typeface="MS UI Gothic"/>
            </a:rPr>
            <a:t>２８</a:t>
          </a:r>
          <a:r>
            <a:rPr lang="en-US" altLang="ja-JP" sz="1600">
              <a:solidFill>
                <a:srgbClr val="000000"/>
              </a:solidFill>
              <a:latin typeface="MS UI Gothic"/>
              <a:ea typeface="MS UI Gothic"/>
            </a:rPr>
            <a:t>-</a:t>
          </a:r>
          <a:r>
            <a:rPr lang="ja-JP" altLang="en-US" sz="1600">
              <a:solidFill>
                <a:srgbClr val="000000"/>
              </a:solidFill>
              <a:latin typeface="MS UI Gothic"/>
              <a:ea typeface="MS UI Gothic"/>
            </a:rPr>
            <a:t>９３１０</a:t>
          </a:r>
          <a:endParaRPr lang="en-US" altLang="ja-JP" sz="1600">
            <a:solidFill>
              <a:srgbClr val="000000"/>
            </a:solidFill>
            <a:latin typeface="MS UI Gothic"/>
            <a:ea typeface="MS UI Gothic"/>
          </a:endParaRPr>
        </a:p>
      </xdr:txBody>
    </xdr:sp>
    <xdr:clientData/>
  </xdr:twoCellAnchor>
  <xdr:twoCellAnchor>
    <xdr:from xmlns:xdr="http://schemas.openxmlformats.org/drawingml/2006/spreadsheetDrawing">
      <xdr:col>14</xdr:col>
      <xdr:colOff>282575</xdr:colOff>
      <xdr:row>2</xdr:row>
      <xdr:rowOff>104775</xdr:rowOff>
    </xdr:from>
    <xdr:to xmlns:xdr="http://schemas.openxmlformats.org/drawingml/2006/spreadsheetDrawing">
      <xdr:col>22</xdr:col>
      <xdr:colOff>934085</xdr:colOff>
      <xdr:row>10</xdr:row>
      <xdr:rowOff>190500</xdr:rowOff>
    </xdr:to>
    <xdr:sp macro="" textlink="" fLocksText="0">
      <xdr:nvSpPr>
        <xdr:cNvPr id="103" name="メモ 102"/>
        <xdr:cNvSpPr/>
      </xdr:nvSpPr>
      <xdr:spPr>
        <a:xfrm>
          <a:off x="8030210" y="647700"/>
          <a:ext cx="5554345" cy="2590800"/>
        </a:xfrm>
        <a:prstGeom prst="foldedCorner">
          <a:avLst>
            <a:gd name="adj" fmla="val 0"/>
          </a:avLst>
        </a:prstGeom>
        <a:solidFill>
          <a:schemeClr val="accent4">
            <a:lumMod val="40000"/>
            <a:lumOff val="60000"/>
          </a:schemeClr>
        </a:solidFill>
        <a:ln>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overflow" anchor="t"/>
        <a:lstStyle/>
        <a:p>
          <a:pPr algn="l"/>
          <a:r>
            <a:rPr lang="en-US" altLang="ja-JP" sz="1400" b="1">
              <a:solidFill>
                <a:srgbClr val="0070C0"/>
              </a:solidFill>
              <a:latin typeface="+mn-ea"/>
              <a:ea typeface="+mn-ea"/>
            </a:rPr>
            <a:t>【</a:t>
          </a:r>
          <a:r>
            <a:rPr lang="ja-JP" altLang="en-US" sz="1400" b="1">
              <a:solidFill>
                <a:srgbClr val="0070C0"/>
              </a:solidFill>
              <a:latin typeface="+mn-ea"/>
              <a:ea typeface="+mn-ea"/>
            </a:rPr>
            <a:t>試算モデル世帯</a:t>
          </a:r>
          <a:r>
            <a:rPr lang="en-US" altLang="ja-JP" sz="1400" b="1">
              <a:solidFill>
                <a:srgbClr val="0070C0"/>
              </a:solidFill>
              <a:latin typeface="+mn-ea"/>
              <a:ea typeface="+mn-ea"/>
            </a:rPr>
            <a:t>】</a:t>
          </a:r>
          <a:endParaRPr lang="en-US" altLang="ja-JP" sz="1400" b="1">
            <a:solidFill>
              <a:srgbClr val="0070C0"/>
            </a:solidFill>
            <a:latin typeface="+mn-ea"/>
            <a:ea typeface="+mn-ea"/>
          </a:endParaRPr>
        </a:p>
        <a:p>
          <a:pPr algn="l"/>
          <a:endParaRPr lang="en-US" altLang="ja-JP" sz="1400" b="1">
            <a:solidFill>
              <a:srgbClr val="0070C0"/>
            </a:solidFill>
            <a:latin typeface="+mn-ea"/>
            <a:ea typeface="+mn-ea"/>
          </a:endParaRPr>
        </a:p>
        <a:p>
          <a:pPr algn="l"/>
          <a:r>
            <a:rPr lang="ja-JP" altLang="en-US" sz="1400" b="1">
              <a:solidFill>
                <a:srgbClr val="0070C0"/>
              </a:solidFill>
              <a:latin typeface="+mn-ea"/>
              <a:ea typeface="+mn-ea"/>
            </a:rPr>
            <a:t>・世帯主（</a:t>
          </a:r>
          <a:r>
            <a:rPr lang="en-US" altLang="ja-JP" sz="1400" b="1">
              <a:solidFill>
                <a:srgbClr val="0070C0"/>
              </a:solidFill>
              <a:latin typeface="+mn-ea"/>
              <a:ea typeface="+mn-ea"/>
            </a:rPr>
            <a:t>42</a:t>
          </a:r>
          <a:r>
            <a:rPr lang="ja-JP" altLang="en-US" sz="1400" b="1">
              <a:solidFill>
                <a:srgbClr val="0070C0"/>
              </a:solidFill>
              <a:latin typeface="+mn-ea"/>
              <a:ea typeface="+mn-ea"/>
            </a:rPr>
            <a:t>歳）　 給与所得 </a:t>
          </a:r>
          <a:r>
            <a:rPr lang="en-US" altLang="ja-JP" sz="1400" b="1">
              <a:solidFill>
                <a:srgbClr val="0070C0"/>
              </a:solidFill>
              <a:latin typeface="+mn-ea"/>
              <a:ea typeface="+mn-ea"/>
            </a:rPr>
            <a:t>2,160,000</a:t>
          </a:r>
          <a:r>
            <a:rPr lang="ja-JP" altLang="en-US" sz="1400" b="1">
              <a:solidFill>
                <a:srgbClr val="0070C0"/>
              </a:solidFill>
              <a:latin typeface="+mn-ea"/>
              <a:ea typeface="+mn-ea"/>
            </a:rPr>
            <a:t>円</a:t>
          </a:r>
          <a:endParaRPr lang="en-US" altLang="ja-JP" sz="1400" b="1">
            <a:solidFill>
              <a:srgbClr val="0070C0"/>
            </a:solidFill>
            <a:latin typeface="+mn-ea"/>
            <a:ea typeface="+mn-ea"/>
          </a:endParaRPr>
        </a:p>
        <a:p>
          <a:pPr algn="l"/>
          <a:r>
            <a:rPr lang="en-US" altLang="ja-JP" sz="1400" b="1">
              <a:solidFill>
                <a:srgbClr val="0070C0"/>
              </a:solidFill>
              <a:latin typeface="+mn-ea"/>
              <a:ea typeface="+mn-ea"/>
            </a:rPr>
            <a:t>  </a:t>
          </a:r>
          <a:r>
            <a:rPr lang="ja-JP" altLang="en-US" sz="1400" b="0">
              <a:solidFill>
                <a:srgbClr val="0070C0"/>
              </a:solidFill>
              <a:latin typeface="+mn-ea"/>
              <a:ea typeface="+mn-ea"/>
            </a:rPr>
            <a:t>→ シート「所得の見方」より、確定</a:t>
          </a:r>
          <a:r>
            <a:rPr lang="ja-JP" altLang="en-US" sz="1400" b="0">
              <a:solidFill>
                <a:srgbClr val="0070C0"/>
              </a:solidFill>
              <a:latin typeface="+mn-ea"/>
              <a:ea typeface="+mn-ea"/>
              <a:cs typeface="+mn-cs"/>
            </a:rPr>
            <a:t>申告書・</a:t>
          </a:r>
          <a:r>
            <a:rPr lang="ja-JP" altLang="ja-JP" sz="1400" b="0">
              <a:solidFill>
                <a:srgbClr val="0070C0"/>
              </a:solidFill>
              <a:latin typeface="+mn-ea"/>
              <a:ea typeface="+mn-ea"/>
              <a:cs typeface="+mn-cs"/>
            </a:rPr>
            <a:t>源泉徴収票の</a:t>
          </a:r>
          <a:r>
            <a:rPr lang="en-US" altLang="ja-JP" sz="1400" b="1">
              <a:solidFill>
                <a:srgbClr val="0070C0"/>
              </a:solidFill>
              <a:latin typeface="+mn-ea"/>
              <a:ea typeface="+mn-ea"/>
              <a:cs typeface="+mn-cs"/>
            </a:rPr>
            <a:t>A</a:t>
          </a:r>
          <a:r>
            <a:rPr lang="ja-JP" altLang="en-US" sz="1400" b="0">
              <a:solidFill>
                <a:srgbClr val="0070C0"/>
              </a:solidFill>
              <a:latin typeface="+mn-ea"/>
              <a:ea typeface="+mn-ea"/>
            </a:rPr>
            <a:t>の欄</a:t>
          </a:r>
          <a:endParaRPr lang="en-US" altLang="ja-JP" sz="1400" b="0">
            <a:solidFill>
              <a:srgbClr val="0070C0"/>
            </a:solidFill>
            <a:latin typeface="+mn-ea"/>
            <a:ea typeface="+mn-ea"/>
          </a:endParaRPr>
        </a:p>
        <a:p>
          <a:pPr algn="l"/>
          <a:r>
            <a:rPr lang="ja-JP" altLang="en-US" sz="1400" b="1">
              <a:solidFill>
                <a:srgbClr val="0070C0"/>
              </a:solidFill>
              <a:latin typeface="+mn-ea"/>
              <a:ea typeface="+mn-ea"/>
            </a:rPr>
            <a:t>　　　</a:t>
          </a:r>
          <a:endParaRPr lang="en-US" altLang="ja-JP" sz="1400" b="1">
            <a:solidFill>
              <a:srgbClr val="0070C0"/>
            </a:solidFill>
            <a:latin typeface="+mn-ea"/>
            <a:ea typeface="+mn-ea"/>
          </a:endParaRPr>
        </a:p>
        <a:p>
          <a:pPr algn="l"/>
          <a:r>
            <a:rPr lang="ja-JP" altLang="en-US" sz="1400" b="1">
              <a:solidFill>
                <a:srgbClr val="0070C0"/>
              </a:solidFill>
              <a:latin typeface="+mn-ea"/>
              <a:ea typeface="+mn-ea"/>
            </a:rPr>
            <a:t>・配偶者（</a:t>
          </a:r>
          <a:r>
            <a:rPr lang="en-US" altLang="ja-JP" sz="1400" b="1">
              <a:solidFill>
                <a:srgbClr val="0070C0"/>
              </a:solidFill>
              <a:latin typeface="+mn-ea"/>
              <a:ea typeface="+mn-ea"/>
            </a:rPr>
            <a:t>42</a:t>
          </a:r>
          <a:r>
            <a:rPr lang="ja-JP" altLang="en-US" sz="1400" b="1">
              <a:solidFill>
                <a:srgbClr val="0070C0"/>
              </a:solidFill>
              <a:latin typeface="+mn-ea"/>
              <a:ea typeface="+mn-ea"/>
            </a:rPr>
            <a:t>歳）　 所得無し</a:t>
          </a:r>
          <a:endParaRPr lang="en-US" altLang="ja-JP" sz="1400" b="1">
            <a:solidFill>
              <a:srgbClr val="0070C0"/>
            </a:solidFill>
            <a:latin typeface="+mn-ea"/>
            <a:ea typeface="+mn-ea"/>
          </a:endParaRPr>
        </a:p>
        <a:p>
          <a:pPr algn="l"/>
          <a:endParaRPr lang="en-US" altLang="ja-JP" sz="1400" b="1">
            <a:solidFill>
              <a:srgbClr val="0070C0"/>
            </a:solidFill>
            <a:latin typeface="+mn-ea"/>
            <a:ea typeface="+mn-ea"/>
          </a:endParaRPr>
        </a:p>
        <a:p>
          <a:pPr algn="l"/>
          <a:r>
            <a:rPr lang="ja-JP" altLang="en-US" sz="1400" b="1">
              <a:solidFill>
                <a:srgbClr val="0070C0"/>
              </a:solidFill>
              <a:latin typeface="+mn-ea"/>
              <a:ea typeface="+mn-ea"/>
            </a:rPr>
            <a:t>・</a:t>
          </a:r>
          <a:r>
            <a:rPr lang="ja-JP" altLang="en-US" sz="1400" b="1">
              <a:solidFill>
                <a:srgbClr val="0070C0"/>
              </a:solidFill>
              <a:latin typeface="+mn-ea"/>
              <a:ea typeface="+mn-ea"/>
              <a:cs typeface="+mn-cs"/>
            </a:rPr>
            <a:t>子（</a:t>
          </a:r>
          <a:r>
            <a:rPr lang="en-US" altLang="ja-JP" sz="1400" b="1">
              <a:solidFill>
                <a:srgbClr val="0070C0"/>
              </a:solidFill>
              <a:latin typeface="+mn-ea"/>
              <a:ea typeface="+mn-ea"/>
              <a:cs typeface="+mn-cs"/>
            </a:rPr>
            <a:t>8</a:t>
          </a:r>
          <a:r>
            <a:rPr lang="ja-JP" altLang="en-US" sz="1400" b="1">
              <a:solidFill>
                <a:srgbClr val="0070C0"/>
              </a:solidFill>
              <a:latin typeface="+mn-ea"/>
              <a:ea typeface="+mn-ea"/>
              <a:cs typeface="+mn-cs"/>
            </a:rPr>
            <a:t>歳）　</a:t>
          </a:r>
          <a:endParaRPr lang="en-US" altLang="ja-JP" sz="1400" b="1">
            <a:solidFill>
              <a:srgbClr val="0070C0"/>
            </a:solidFill>
            <a:latin typeface="+mn-ea"/>
            <a:ea typeface="+mn-ea"/>
            <a:cs typeface="+mn-cs"/>
          </a:endParaRPr>
        </a:p>
        <a:p>
          <a:pPr algn="l"/>
          <a:r>
            <a:rPr lang="ja-JP" altLang="en-US" sz="1400" b="0">
              <a:solidFill>
                <a:srgbClr val="0070C0"/>
              </a:solidFill>
              <a:latin typeface="+mn-ea"/>
              <a:ea typeface="+mn-ea"/>
              <a:cs typeface="+mn-cs"/>
            </a:rPr>
            <a:t>　</a:t>
          </a:r>
          <a:r>
            <a:rPr lang="ja-JP" altLang="en-US" sz="1400" b="1">
              <a:solidFill>
                <a:srgbClr val="0070C0"/>
              </a:solidFill>
              <a:latin typeface="+mn-ea"/>
              <a:ea typeface="+mn-ea"/>
              <a:cs typeface="+mn-cs"/>
            </a:rPr>
            <a:t>　</a:t>
          </a:r>
          <a:endParaRPr lang="en-US" altLang="ja-JP" sz="1400" b="1">
            <a:solidFill>
              <a:srgbClr val="0070C0"/>
            </a:solidFill>
            <a:latin typeface="+mn-ea"/>
            <a:ea typeface="+mn-ea"/>
            <a:cs typeface="+mn-cs"/>
          </a:endParaRPr>
        </a:p>
        <a:p>
          <a:pPr algn="l"/>
          <a:endParaRPr lang="ja-JP" altLang="en-US" sz="1400" b="1">
            <a:solidFill>
              <a:srgbClr val="0070C0"/>
            </a:solidFill>
            <a:latin typeface="+mn-ea"/>
            <a:ea typeface="+mn-ea"/>
            <a:cs typeface="+mn-cs"/>
          </a:endParaRPr>
        </a:p>
      </xdr:txBody>
    </xdr:sp>
    <xdr:clientData/>
  </xdr:twoCellAnchor>
  <xdr:twoCellAnchor>
    <xdr:from xmlns:xdr="http://schemas.openxmlformats.org/drawingml/2006/spreadsheetDrawing">
      <xdr:col>16</xdr:col>
      <xdr:colOff>268605</xdr:colOff>
      <xdr:row>18</xdr:row>
      <xdr:rowOff>157480</xdr:rowOff>
    </xdr:from>
    <xdr:to xmlns:xdr="http://schemas.openxmlformats.org/drawingml/2006/spreadsheetDrawing">
      <xdr:col>21</xdr:col>
      <xdr:colOff>568960</xdr:colOff>
      <xdr:row>23</xdr:row>
      <xdr:rowOff>70485</xdr:rowOff>
    </xdr:to>
    <xdr:sp macro="" textlink="">
      <xdr:nvSpPr>
        <xdr:cNvPr id="104" name="テキスト ボックス 103"/>
        <xdr:cNvSpPr txBox="1"/>
      </xdr:nvSpPr>
      <xdr:spPr>
        <a:xfrm>
          <a:off x="8916035" y="5091430"/>
          <a:ext cx="3686175" cy="970280"/>
        </a:xfrm>
        <a:prstGeom prst="rect">
          <a:avLst/>
        </a:prstGeom>
        <a:solidFill>
          <a:schemeClr val="accent3">
            <a:lumMod val="40000"/>
            <a:lumOff val="60000"/>
          </a:schemeClr>
        </a:solidFill>
        <a:ln w="9525" cmpd="sng">
          <a:solidFill>
            <a:schemeClr val="bg1">
              <a:shade val="50000"/>
            </a:schemeClr>
          </a:solidFill>
        </a:ln>
        <a:effectLst>
          <a:outerShdw blurRad="50800" dist="38100" dir="2700000" algn="tl" rotWithShape="0">
            <a:prstClr val="black">
              <a:alpha val="40000"/>
            </a:prstClr>
          </a:outerShdw>
        </a:effectLst>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nSpc>
              <a:spcPts val="1600"/>
            </a:lnSpc>
          </a:pPr>
          <a:r>
            <a:rPr lang="en-US" altLang="ja-JP" sz="1600" b="1">
              <a:latin typeface="+mj-ea"/>
              <a:ea typeface="+mj-ea"/>
            </a:rPr>
            <a:t>Ⅰ-1</a:t>
          </a:r>
        </a:p>
        <a:p>
          <a:pPr>
            <a:lnSpc>
              <a:spcPts val="1200"/>
            </a:lnSpc>
          </a:pPr>
          <a:r>
            <a:rPr lang="ja-JP" altLang="en-US" sz="1200"/>
            <a:t>既に国保に加入している方及び新たに加入される方の年齢、所得を入力します。</a:t>
          </a:r>
          <a:endParaRPr lang="ja-JP" altLang="en-US" sz="1600"/>
        </a:p>
      </xdr:txBody>
    </xdr:sp>
    <xdr:clientData/>
  </xdr:twoCellAnchor>
  <xdr:twoCellAnchor>
    <xdr:from xmlns:xdr="http://schemas.openxmlformats.org/drawingml/2006/spreadsheetDrawing">
      <xdr:col>4</xdr:col>
      <xdr:colOff>625475</xdr:colOff>
      <xdr:row>10</xdr:row>
      <xdr:rowOff>85725</xdr:rowOff>
    </xdr:from>
    <xdr:to xmlns:xdr="http://schemas.openxmlformats.org/drawingml/2006/spreadsheetDrawing">
      <xdr:col>16</xdr:col>
      <xdr:colOff>268605</xdr:colOff>
      <xdr:row>20</xdr:row>
      <xdr:rowOff>245110</xdr:rowOff>
    </xdr:to>
    <xdr:cxnSp macro="">
      <xdr:nvCxnSpPr>
        <xdr:cNvPr id="105" name="直線矢印コネクタ 104"/>
        <xdr:cNvCxnSpPr>
          <a:stCxn id="104" idx="1"/>
        </xdr:cNvCxnSpPr>
      </xdr:nvCxnSpPr>
      <xdr:spPr>
        <a:xfrm flipH="1" flipV="1">
          <a:off x="2819400" y="3133725"/>
          <a:ext cx="6096635" cy="2445385"/>
        </a:xfrm>
        <a:prstGeom prst="straightConnector1">
          <a:avLst/>
        </a:prstGeom>
        <a:noFill/>
        <a:ln w="28575">
          <a:solidFill>
            <a:schemeClr val="accent1">
              <a:shade val="95000"/>
              <a:satMod val="10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8</xdr:col>
      <xdr:colOff>38100</xdr:colOff>
      <xdr:row>10</xdr:row>
      <xdr:rowOff>76835</xdr:rowOff>
    </xdr:from>
    <xdr:to xmlns:xdr="http://schemas.openxmlformats.org/drawingml/2006/spreadsheetDrawing">
      <xdr:col>16</xdr:col>
      <xdr:colOff>268605</xdr:colOff>
      <xdr:row>20</xdr:row>
      <xdr:rowOff>245110</xdr:rowOff>
    </xdr:to>
    <xdr:cxnSp macro="">
      <xdr:nvCxnSpPr>
        <xdr:cNvPr id="106" name="直線矢印コネクタ 105"/>
        <xdr:cNvCxnSpPr>
          <a:stCxn id="104" idx="1"/>
        </xdr:cNvCxnSpPr>
      </xdr:nvCxnSpPr>
      <xdr:spPr>
        <a:xfrm flipH="1" flipV="1">
          <a:off x="4288790" y="3124835"/>
          <a:ext cx="4627245" cy="2454275"/>
        </a:xfrm>
        <a:prstGeom prst="straightConnector1">
          <a:avLst/>
        </a:prstGeom>
        <a:noFill/>
        <a:ln w="28575">
          <a:solidFill>
            <a:schemeClr val="accent1">
              <a:shade val="95000"/>
              <a:satMod val="10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16</xdr:col>
      <xdr:colOff>287655</xdr:colOff>
      <xdr:row>26</xdr:row>
      <xdr:rowOff>60325</xdr:rowOff>
    </xdr:from>
    <xdr:to xmlns:xdr="http://schemas.openxmlformats.org/drawingml/2006/spreadsheetDrawing">
      <xdr:col>21</xdr:col>
      <xdr:colOff>616585</xdr:colOff>
      <xdr:row>32</xdr:row>
      <xdr:rowOff>16510</xdr:rowOff>
    </xdr:to>
    <xdr:sp macro="" textlink="">
      <xdr:nvSpPr>
        <xdr:cNvPr id="107" name="テキスト ボックス 106"/>
        <xdr:cNvSpPr txBox="1"/>
      </xdr:nvSpPr>
      <xdr:spPr>
        <a:xfrm>
          <a:off x="8935085" y="6571615"/>
          <a:ext cx="3714750" cy="1213485"/>
        </a:xfrm>
        <a:prstGeom prst="rect">
          <a:avLst/>
        </a:prstGeom>
        <a:solidFill>
          <a:schemeClr val="accent3">
            <a:lumMod val="40000"/>
            <a:lumOff val="60000"/>
          </a:schemeClr>
        </a:solidFill>
        <a:ln w="9525" cmpd="sng">
          <a:solidFill>
            <a:schemeClr val="bg1">
              <a:shade val="50000"/>
            </a:schemeClr>
          </a:solidFill>
        </a:ln>
        <a:effectLst>
          <a:outerShdw blurRad="50800" dist="38100" dir="2700000" algn="tl" rotWithShape="0">
            <a:prstClr val="black">
              <a:alpha val="40000"/>
            </a:prstClr>
          </a:outerShdw>
        </a:effectLst>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marL="0" indent="0">
            <a:lnSpc>
              <a:spcPts val="1800"/>
            </a:lnSpc>
          </a:pPr>
          <a:r>
            <a:rPr lang="en-US" altLang="ja-JP" sz="1600" b="1">
              <a:solidFill>
                <a:schemeClr val="tx1"/>
              </a:solidFill>
              <a:latin typeface="+mj-ea"/>
              <a:ea typeface="+mj-ea"/>
              <a:cs typeface="+mn-cs"/>
            </a:rPr>
            <a:t>Ⅰ-2</a:t>
          </a:r>
          <a:endParaRPr lang="en-US" altLang="ja-JP" sz="1200" b="1">
            <a:solidFill>
              <a:schemeClr val="tx1"/>
            </a:solidFill>
            <a:latin typeface="+mj-ea"/>
            <a:ea typeface="+mj-ea"/>
            <a:cs typeface="+mn-cs"/>
          </a:endParaRPr>
        </a:p>
        <a:p>
          <a:pPr marL="0" indent="0">
            <a:lnSpc>
              <a:spcPts val="1300"/>
            </a:lnSpc>
          </a:pPr>
          <a:r>
            <a:rPr lang="ja-JP" altLang="en-US" sz="1200">
              <a:solidFill>
                <a:schemeClr val="tx1"/>
              </a:solidFill>
              <a:latin typeface="+mn-lt"/>
              <a:ea typeface="+mn-ea"/>
              <a:cs typeface="+mn-cs"/>
            </a:rPr>
            <a:t>所得額合計から軽減割合を判定しています。</a:t>
          </a:r>
          <a:endParaRPr lang="en-US" altLang="ja-JP" sz="1200">
            <a:solidFill>
              <a:schemeClr val="tx1"/>
            </a:solidFill>
            <a:latin typeface="+mn-lt"/>
            <a:ea typeface="+mn-ea"/>
            <a:cs typeface="+mn-cs"/>
          </a:endParaRPr>
        </a:p>
        <a:p>
          <a:pPr marL="0" indent="0">
            <a:lnSpc>
              <a:spcPts val="1200"/>
            </a:lnSpc>
          </a:pPr>
          <a:r>
            <a:rPr lang="ja-JP" altLang="en-US" sz="1200">
              <a:solidFill>
                <a:schemeClr val="tx1"/>
              </a:solidFill>
              <a:latin typeface="+mn-lt"/>
              <a:ea typeface="+mn-ea"/>
              <a:cs typeface="+mn-cs"/>
            </a:rPr>
            <a:t>世帯主が国保に加入していない場合は、「青色のセル」に世帯主の所得を入力してください。</a:t>
          </a:r>
        </a:p>
      </xdr:txBody>
    </xdr:sp>
    <xdr:clientData/>
  </xdr:twoCellAnchor>
  <xdr:twoCellAnchor>
    <xdr:from xmlns:xdr="http://schemas.openxmlformats.org/drawingml/2006/spreadsheetDrawing">
      <xdr:col>5</xdr:col>
      <xdr:colOff>291465</xdr:colOff>
      <xdr:row>15</xdr:row>
      <xdr:rowOff>86360</xdr:rowOff>
    </xdr:from>
    <xdr:to xmlns:xdr="http://schemas.openxmlformats.org/drawingml/2006/spreadsheetDrawing">
      <xdr:col>16</xdr:col>
      <xdr:colOff>287655</xdr:colOff>
      <xdr:row>29</xdr:row>
      <xdr:rowOff>177800</xdr:rowOff>
    </xdr:to>
    <xdr:cxnSp macro="">
      <xdr:nvCxnSpPr>
        <xdr:cNvPr id="108" name="直線矢印コネクタ 107"/>
        <xdr:cNvCxnSpPr>
          <a:stCxn id="107" idx="1"/>
        </xdr:cNvCxnSpPr>
      </xdr:nvCxnSpPr>
      <xdr:spPr>
        <a:xfrm flipH="1" flipV="1">
          <a:off x="3110865" y="4305935"/>
          <a:ext cx="5824220" cy="2868930"/>
        </a:xfrm>
        <a:prstGeom prst="straightConnector1">
          <a:avLst/>
        </a:prstGeom>
        <a:noFill/>
        <a:ln w="28575">
          <a:solidFill>
            <a:schemeClr val="accent1">
              <a:shade val="95000"/>
              <a:satMod val="10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15</xdr:col>
      <xdr:colOff>18415</xdr:colOff>
      <xdr:row>35</xdr:row>
      <xdr:rowOff>5715</xdr:rowOff>
    </xdr:from>
    <xdr:to xmlns:xdr="http://schemas.openxmlformats.org/drawingml/2006/spreadsheetDrawing">
      <xdr:col>22</xdr:col>
      <xdr:colOff>93980</xdr:colOff>
      <xdr:row>40</xdr:row>
      <xdr:rowOff>200660</xdr:rowOff>
    </xdr:to>
    <xdr:sp macro="" textlink="">
      <xdr:nvSpPr>
        <xdr:cNvPr id="109" name="テキスト ボックス 108"/>
        <xdr:cNvSpPr txBox="1"/>
      </xdr:nvSpPr>
      <xdr:spPr>
        <a:xfrm>
          <a:off x="8048625" y="8441055"/>
          <a:ext cx="4695825" cy="1134110"/>
        </a:xfrm>
        <a:prstGeom prst="rect">
          <a:avLst/>
        </a:prstGeom>
        <a:solidFill>
          <a:schemeClr val="accent3">
            <a:lumMod val="40000"/>
            <a:lumOff val="60000"/>
          </a:schemeClr>
        </a:solidFill>
        <a:ln w="9525" cmpd="sng">
          <a:solidFill>
            <a:schemeClr val="bg1">
              <a:shade val="50000"/>
            </a:schemeClr>
          </a:solidFill>
        </a:ln>
        <a:effectLst>
          <a:outerShdw blurRad="50800" dist="38100" dir="2700000" algn="tl" rotWithShape="0">
            <a:prstClr val="black">
              <a:alpha val="40000"/>
            </a:prstClr>
          </a:outerShdw>
        </a:effectLst>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marL="0" indent="0">
            <a:lnSpc>
              <a:spcPts val="1700"/>
            </a:lnSpc>
          </a:pPr>
          <a:r>
            <a:rPr lang="en-US" altLang="ja-JP" sz="1600" b="1">
              <a:solidFill>
                <a:schemeClr val="tx1"/>
              </a:solidFill>
              <a:latin typeface="+mj-ea"/>
              <a:ea typeface="+mj-ea"/>
              <a:cs typeface="+mn-cs"/>
            </a:rPr>
            <a:t>Ⅱ</a:t>
          </a:r>
        </a:p>
        <a:p>
          <a:pPr marL="0" indent="0">
            <a:lnSpc>
              <a:spcPts val="1300"/>
            </a:lnSpc>
          </a:pPr>
          <a:r>
            <a:rPr lang="ja-JP" altLang="en-US" sz="1200">
              <a:solidFill>
                <a:schemeClr val="tx1"/>
              </a:solidFill>
              <a:latin typeface="+mn-lt"/>
              <a:ea typeface="+mn-ea"/>
              <a:cs typeface="+mn-cs"/>
            </a:rPr>
            <a:t>・医療分</a:t>
          </a:r>
          <a:endParaRPr lang="en-US" altLang="ja-JP" sz="1200">
            <a:solidFill>
              <a:schemeClr val="tx1"/>
            </a:solidFill>
            <a:latin typeface="+mn-ea"/>
            <a:ea typeface="+mn-ea"/>
            <a:cs typeface="+mn-cs"/>
          </a:endParaRPr>
        </a:p>
        <a:p>
          <a:pPr marL="0" marR="0" indent="0" defTabSz="914400" eaLnBrk="1" fontAlgn="auto" latinLnBrk="0" hangingPunct="1">
            <a:lnSpc>
              <a:spcPts val="1300"/>
            </a:lnSpc>
            <a:spcBef>
              <a:spcPts val="0"/>
            </a:spcBef>
            <a:spcAft>
              <a:spcPts val="0"/>
            </a:spcAft>
          </a:pPr>
          <a:r>
            <a:rPr lang="ja-JP" altLang="en-US" sz="1200">
              <a:solidFill>
                <a:schemeClr val="tx1"/>
              </a:solidFill>
              <a:latin typeface="+mn-ea"/>
              <a:ea typeface="+mn-ea"/>
              <a:cs typeface="+mn-cs"/>
            </a:rPr>
            <a:t>・後期支援分　　　　　　　　　　　　　　　</a:t>
          </a:r>
          <a:r>
            <a:rPr lang="ja-JP" altLang="ja-JP" sz="1200">
              <a:solidFill>
                <a:schemeClr val="tx1"/>
              </a:solidFill>
              <a:latin typeface="+mn-lt"/>
              <a:ea typeface="+mn-ea"/>
              <a:cs typeface="+mn-cs"/>
            </a:rPr>
            <a:t>の保険税が、それぞれ表示されます。</a:t>
          </a:r>
          <a:endParaRPr lang="en-US" altLang="ja-JP" sz="1200">
            <a:solidFill>
              <a:schemeClr val="tx1"/>
            </a:solidFill>
            <a:latin typeface="+mn-lt"/>
            <a:ea typeface="+mn-ea"/>
            <a:cs typeface="+mn-cs"/>
          </a:endParaRPr>
        </a:p>
        <a:p>
          <a:pPr marL="0" indent="0">
            <a:lnSpc>
              <a:spcPts val="1300"/>
            </a:lnSpc>
          </a:pPr>
          <a:r>
            <a:rPr lang="ja-JP" altLang="en-US" sz="1200">
              <a:solidFill>
                <a:schemeClr val="tx1"/>
              </a:solidFill>
              <a:latin typeface="+mn-ea"/>
              <a:ea typeface="+mn-ea"/>
              <a:cs typeface="+mn-cs"/>
            </a:rPr>
            <a:t>・介護分（</a:t>
          </a:r>
          <a:r>
            <a:rPr lang="en-US" altLang="ja-JP" sz="1200">
              <a:solidFill>
                <a:schemeClr val="tx1"/>
              </a:solidFill>
              <a:latin typeface="+mn-ea"/>
              <a:ea typeface="+mn-ea"/>
              <a:cs typeface="+mn-cs"/>
            </a:rPr>
            <a:t>40</a:t>
          </a:r>
          <a:r>
            <a:rPr lang="ja-JP" altLang="en-US" sz="1200">
              <a:solidFill>
                <a:schemeClr val="tx1"/>
              </a:solidFill>
              <a:latin typeface="+mn-ea"/>
              <a:ea typeface="+mn-ea"/>
              <a:cs typeface="+mn-cs"/>
            </a:rPr>
            <a:t>歳以上</a:t>
          </a:r>
          <a:r>
            <a:rPr lang="en-US" altLang="ja-JP" sz="1200">
              <a:solidFill>
                <a:schemeClr val="tx1"/>
              </a:solidFill>
              <a:latin typeface="+mn-ea"/>
              <a:ea typeface="+mn-ea"/>
              <a:cs typeface="+mn-cs"/>
            </a:rPr>
            <a:t>65</a:t>
          </a:r>
          <a:r>
            <a:rPr lang="ja-JP" altLang="en-US" sz="1200">
              <a:solidFill>
                <a:schemeClr val="tx1"/>
              </a:solidFill>
              <a:latin typeface="+mn-ea"/>
              <a:ea typeface="+mn-ea"/>
              <a:cs typeface="+mn-cs"/>
            </a:rPr>
            <a:t>歳未満）</a:t>
          </a:r>
          <a:endParaRPr lang="en-US" altLang="ja-JP" sz="1200">
            <a:solidFill>
              <a:schemeClr val="tx1"/>
            </a:solidFill>
            <a:latin typeface="+mn-lt"/>
            <a:ea typeface="+mn-ea"/>
            <a:cs typeface="+mn-cs"/>
          </a:endParaRPr>
        </a:p>
      </xdr:txBody>
    </xdr:sp>
    <xdr:clientData/>
  </xdr:twoCellAnchor>
  <xdr:twoCellAnchor>
    <xdr:from xmlns:xdr="http://schemas.openxmlformats.org/drawingml/2006/spreadsheetDrawing">
      <xdr:col>12</xdr:col>
      <xdr:colOff>142875</xdr:colOff>
      <xdr:row>17</xdr:row>
      <xdr:rowOff>104775</xdr:rowOff>
    </xdr:from>
    <xdr:to xmlns:xdr="http://schemas.openxmlformats.org/drawingml/2006/spreadsheetDrawing">
      <xdr:col>13</xdr:col>
      <xdr:colOff>184150</xdr:colOff>
      <xdr:row>48</xdr:row>
      <xdr:rowOff>19050</xdr:rowOff>
    </xdr:to>
    <xdr:sp macro="" textlink="" fLocksText="0">
      <xdr:nvSpPr>
        <xdr:cNvPr id="110" name="右中かっこ 109"/>
        <xdr:cNvSpPr/>
      </xdr:nvSpPr>
      <xdr:spPr>
        <a:xfrm>
          <a:off x="7230745" y="4800600"/>
          <a:ext cx="504190" cy="6440805"/>
        </a:xfrm>
        <a:prstGeom prst="rightBrace">
          <a:avLst>
            <a:gd name="adj1" fmla="val 44333"/>
            <a:gd name="adj2" fmla="val 65206"/>
          </a:avLst>
        </a:prstGeom>
        <a:noFill/>
        <a:ln w="28575">
          <a:solidFill>
            <a:schemeClr val="accent1">
              <a:shade val="95000"/>
              <a:satMod val="10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overflow" anchor="ctr"/>
        <a:lstStyle/>
        <a:p>
          <a:endParaRPr lang="ja-JP" altLang="en-US"/>
        </a:p>
      </xdr:txBody>
    </xdr:sp>
    <xdr:clientData/>
  </xdr:twoCellAnchor>
  <xdr:twoCellAnchor>
    <xdr:from xmlns:xdr="http://schemas.openxmlformats.org/drawingml/2006/spreadsheetDrawing">
      <xdr:col>15</xdr:col>
      <xdr:colOff>9525</xdr:colOff>
      <xdr:row>43</xdr:row>
      <xdr:rowOff>67310</xdr:rowOff>
    </xdr:from>
    <xdr:to xmlns:xdr="http://schemas.openxmlformats.org/drawingml/2006/spreadsheetDrawing">
      <xdr:col>22</xdr:col>
      <xdr:colOff>88265</xdr:colOff>
      <xdr:row>47</xdr:row>
      <xdr:rowOff>112395</xdr:rowOff>
    </xdr:to>
    <xdr:sp macro="" textlink="">
      <xdr:nvSpPr>
        <xdr:cNvPr id="111" name="テキスト ボックス 110"/>
        <xdr:cNvSpPr txBox="1"/>
      </xdr:nvSpPr>
      <xdr:spPr>
        <a:xfrm>
          <a:off x="8039735" y="10213340"/>
          <a:ext cx="4699000" cy="845185"/>
        </a:xfrm>
        <a:prstGeom prst="rect">
          <a:avLst/>
        </a:prstGeom>
        <a:solidFill>
          <a:schemeClr val="accent3">
            <a:lumMod val="40000"/>
            <a:lumOff val="60000"/>
          </a:schemeClr>
        </a:solidFill>
        <a:ln w="9525" cmpd="sng">
          <a:solidFill>
            <a:schemeClr val="bg1">
              <a:shade val="50000"/>
            </a:schemeClr>
          </a:solidFill>
        </a:ln>
        <a:effectLst>
          <a:outerShdw blurRad="50800" dist="38100" dir="2700000" algn="tl" rotWithShape="0">
            <a:prstClr val="black">
              <a:alpha val="40000"/>
            </a:prstClr>
          </a:outerShdw>
        </a:effectLst>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marL="0" indent="0">
            <a:lnSpc>
              <a:spcPts val="1700"/>
            </a:lnSpc>
          </a:pPr>
          <a:r>
            <a:rPr lang="en-US" altLang="ja-JP" sz="1600" b="1">
              <a:solidFill>
                <a:schemeClr val="tx1"/>
              </a:solidFill>
              <a:latin typeface="+mj-ea"/>
              <a:ea typeface="+mj-ea"/>
              <a:cs typeface="+mn-cs"/>
            </a:rPr>
            <a:t>Ⅲ</a:t>
          </a:r>
        </a:p>
        <a:p>
          <a:pPr>
            <a:lnSpc>
              <a:spcPts val="1300"/>
            </a:lnSpc>
          </a:pPr>
          <a:r>
            <a:rPr lang="ja-JP" altLang="en-US" sz="1200">
              <a:latin typeface="+mn-ea"/>
              <a:ea typeface="+mn-ea"/>
            </a:rPr>
            <a:t>年間の加入者全員分の概算保険税が表示されます。</a:t>
          </a:r>
          <a:endParaRPr lang="en-US" altLang="ja-JP" sz="1200">
            <a:latin typeface="+mn-ea"/>
            <a:ea typeface="+mn-ea"/>
          </a:endParaRPr>
        </a:p>
        <a:p>
          <a:pPr>
            <a:lnSpc>
              <a:spcPts val="1300"/>
            </a:lnSpc>
          </a:pPr>
          <a:endParaRPr lang="en-US" altLang="ja-JP" sz="1200">
            <a:latin typeface="+mn-ea"/>
            <a:ea typeface="+mn-ea"/>
          </a:endParaRPr>
        </a:p>
        <a:p>
          <a:pPr>
            <a:lnSpc>
              <a:spcPts val="1200"/>
            </a:lnSpc>
          </a:pPr>
          <a:endParaRPr lang="en-US" altLang="ja-JP" sz="1200"/>
        </a:p>
      </xdr:txBody>
    </xdr:sp>
    <xdr:clientData/>
  </xdr:twoCellAnchor>
  <xdr:twoCellAnchor>
    <xdr:from xmlns:xdr="http://schemas.openxmlformats.org/drawingml/2006/spreadsheetDrawing">
      <xdr:col>9</xdr:col>
      <xdr:colOff>104775</xdr:colOff>
      <xdr:row>45</xdr:row>
      <xdr:rowOff>32385</xdr:rowOff>
    </xdr:from>
    <xdr:to xmlns:xdr="http://schemas.openxmlformats.org/drawingml/2006/spreadsheetDrawing">
      <xdr:col>15</xdr:col>
      <xdr:colOff>0</xdr:colOff>
      <xdr:row>51</xdr:row>
      <xdr:rowOff>209550</xdr:rowOff>
    </xdr:to>
    <xdr:cxnSp macro="">
      <xdr:nvCxnSpPr>
        <xdr:cNvPr id="112" name="直線矢印コネクタ 111"/>
        <xdr:cNvCxnSpPr/>
      </xdr:nvCxnSpPr>
      <xdr:spPr>
        <a:xfrm flipH="1">
          <a:off x="5864225" y="10607040"/>
          <a:ext cx="2165985" cy="1129665"/>
        </a:xfrm>
        <a:prstGeom prst="straightConnector1">
          <a:avLst/>
        </a:prstGeom>
        <a:noFill/>
        <a:ln w="28575">
          <a:solidFill>
            <a:schemeClr val="accent1">
              <a:shade val="95000"/>
              <a:satMod val="10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xdr:col>
      <xdr:colOff>402590</xdr:colOff>
      <xdr:row>13</xdr:row>
      <xdr:rowOff>76200</xdr:rowOff>
    </xdr:from>
    <xdr:to xmlns:xdr="http://schemas.openxmlformats.org/drawingml/2006/spreadsheetDrawing">
      <xdr:col>16</xdr:col>
      <xdr:colOff>287655</xdr:colOff>
      <xdr:row>29</xdr:row>
      <xdr:rowOff>177800</xdr:rowOff>
    </xdr:to>
    <xdr:cxnSp macro="">
      <xdr:nvCxnSpPr>
        <xdr:cNvPr id="113" name="直線矢印コネクタ 112"/>
        <xdr:cNvCxnSpPr>
          <a:stCxn id="107" idx="1"/>
        </xdr:cNvCxnSpPr>
      </xdr:nvCxnSpPr>
      <xdr:spPr>
        <a:xfrm flipH="1" flipV="1">
          <a:off x="4250690" y="3838575"/>
          <a:ext cx="4684395" cy="3336290"/>
        </a:xfrm>
        <a:prstGeom prst="straightConnector1">
          <a:avLst/>
        </a:prstGeom>
        <a:noFill/>
        <a:ln w="28575">
          <a:solidFill>
            <a:schemeClr val="accent1">
              <a:shade val="95000"/>
              <a:satMod val="10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15</xdr:col>
      <xdr:colOff>304165</xdr:colOff>
      <xdr:row>13</xdr:row>
      <xdr:rowOff>34925</xdr:rowOff>
    </xdr:from>
    <xdr:to xmlns:xdr="http://schemas.openxmlformats.org/drawingml/2006/spreadsheetDrawing">
      <xdr:col>21</xdr:col>
      <xdr:colOff>299085</xdr:colOff>
      <xdr:row>17</xdr:row>
      <xdr:rowOff>43180</xdr:rowOff>
    </xdr:to>
    <xdr:sp macro="" textlink="">
      <xdr:nvSpPr>
        <xdr:cNvPr id="22" name="テキスト ボックス 21"/>
        <xdr:cNvSpPr txBox="1"/>
      </xdr:nvSpPr>
      <xdr:spPr>
        <a:xfrm>
          <a:off x="8334375" y="3797300"/>
          <a:ext cx="3997960" cy="941705"/>
        </a:xfrm>
        <a:prstGeom prst="rect">
          <a:avLst/>
        </a:prstGeom>
        <a:solidFill>
          <a:schemeClr val="accent3">
            <a:lumMod val="40000"/>
            <a:lumOff val="60000"/>
          </a:schemeClr>
        </a:solidFill>
        <a:ln w="9525" cmpd="sng">
          <a:solidFill>
            <a:schemeClr val="bg1">
              <a:shade val="50000"/>
            </a:schemeClr>
          </a:solidFill>
        </a:ln>
        <a:effectLst>
          <a:outerShdw blurRad="50800" dist="38100" dir="2700000" algn="tl" rotWithShape="0">
            <a:prstClr val="black">
              <a:alpha val="40000"/>
            </a:prstClr>
          </a:outerShdw>
        </a:effectLst>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nSpc>
              <a:spcPts val="1500"/>
            </a:lnSpc>
          </a:pPr>
          <a:r>
            <a:rPr lang="en-US" altLang="ja-JP" sz="1600" b="1">
              <a:latin typeface="+mj-ea"/>
              <a:ea typeface="+mj-ea"/>
            </a:rPr>
            <a:t>Ⅰ-3</a:t>
          </a:r>
        </a:p>
        <a:p>
          <a:pPr>
            <a:lnSpc>
              <a:spcPts val="1400"/>
            </a:lnSpc>
          </a:pPr>
          <a:r>
            <a:rPr kumimoji="1" lang="ja-JP" altLang="ja-JP" sz="1200">
              <a:solidFill>
                <a:schemeClr val="tx1"/>
              </a:solidFill>
              <a:effectLst/>
              <a:latin typeface="+mn-lt"/>
              <a:ea typeface="+mn-ea"/>
              <a:cs typeface="+mn-cs"/>
            </a:rPr>
            <a:t>給与所得者等人数は、世帯主及び被保険者の給与収入</a:t>
          </a:r>
          <a:r>
            <a:rPr kumimoji="1" lang="en-US" altLang="ja-JP" sz="1200">
              <a:solidFill>
                <a:schemeClr val="tx1"/>
              </a:solidFill>
              <a:effectLst/>
              <a:latin typeface="+mn-lt"/>
              <a:ea typeface="+mn-ea"/>
              <a:cs typeface="+mn-cs"/>
            </a:rPr>
            <a:t>55</a:t>
          </a:r>
          <a:r>
            <a:rPr kumimoji="1" lang="ja-JP" altLang="ja-JP" sz="1200">
              <a:solidFill>
                <a:schemeClr val="tx1"/>
              </a:solidFill>
              <a:effectLst/>
              <a:latin typeface="+mn-lt"/>
              <a:ea typeface="+mn-ea"/>
              <a:cs typeface="+mn-cs"/>
            </a:rPr>
            <a:t>万以上と公的年金等の収入額</a:t>
          </a:r>
          <a:r>
            <a:rPr kumimoji="1" lang="en-US" altLang="ja-JP" sz="1200">
              <a:solidFill>
                <a:schemeClr val="tx1"/>
              </a:solidFill>
              <a:effectLst/>
              <a:latin typeface="+mn-lt"/>
              <a:ea typeface="+mn-ea"/>
              <a:cs typeface="+mn-cs"/>
            </a:rPr>
            <a:t>60</a:t>
          </a:r>
          <a:r>
            <a:rPr kumimoji="1" lang="ja-JP" altLang="ja-JP" sz="1200">
              <a:solidFill>
                <a:schemeClr val="tx1"/>
              </a:solidFill>
              <a:effectLst/>
              <a:latin typeface="+mn-lt"/>
              <a:ea typeface="+mn-ea"/>
              <a:cs typeface="+mn-cs"/>
            </a:rPr>
            <a:t>万円超（</a:t>
          </a:r>
          <a:r>
            <a:rPr kumimoji="1" lang="en-US" altLang="ja-JP" sz="1200">
              <a:solidFill>
                <a:schemeClr val="tx1"/>
              </a:solidFill>
              <a:effectLst/>
              <a:latin typeface="+mn-lt"/>
              <a:ea typeface="+mn-ea"/>
              <a:cs typeface="+mn-cs"/>
            </a:rPr>
            <a:t>65</a:t>
          </a:r>
          <a:r>
            <a:rPr kumimoji="1" lang="ja-JP" altLang="ja-JP" sz="1200">
              <a:solidFill>
                <a:schemeClr val="tx1"/>
              </a:solidFill>
              <a:effectLst/>
              <a:latin typeface="+mn-lt"/>
              <a:ea typeface="+mn-ea"/>
              <a:cs typeface="+mn-cs"/>
            </a:rPr>
            <a:t>歳未満）又は</a:t>
          </a:r>
          <a:r>
            <a:rPr kumimoji="1" lang="en-US" altLang="ja-JP" sz="1200">
              <a:solidFill>
                <a:schemeClr val="tx1"/>
              </a:solidFill>
              <a:effectLst/>
              <a:latin typeface="+mn-lt"/>
              <a:ea typeface="+mn-ea"/>
              <a:cs typeface="+mn-cs"/>
            </a:rPr>
            <a:t>125</a:t>
          </a:r>
          <a:r>
            <a:rPr kumimoji="1" lang="ja-JP" altLang="ja-JP" sz="1200">
              <a:solidFill>
                <a:schemeClr val="tx1"/>
              </a:solidFill>
              <a:effectLst/>
              <a:latin typeface="+mn-lt"/>
              <a:ea typeface="+mn-ea"/>
              <a:cs typeface="+mn-cs"/>
            </a:rPr>
            <a:t>万円超（</a:t>
          </a:r>
          <a:r>
            <a:rPr kumimoji="1" lang="en-US" altLang="ja-JP" sz="1200">
              <a:solidFill>
                <a:schemeClr val="tx1"/>
              </a:solidFill>
              <a:effectLst/>
              <a:latin typeface="+mn-lt"/>
              <a:ea typeface="+mn-ea"/>
              <a:cs typeface="+mn-cs"/>
            </a:rPr>
            <a:t>65</a:t>
          </a:r>
          <a:r>
            <a:rPr kumimoji="1" lang="ja-JP" altLang="ja-JP" sz="1200">
              <a:solidFill>
                <a:schemeClr val="tx1"/>
              </a:solidFill>
              <a:effectLst/>
              <a:latin typeface="+mn-lt"/>
              <a:ea typeface="+mn-ea"/>
              <a:cs typeface="+mn-cs"/>
            </a:rPr>
            <a:t>歳以上）の人数を記入します。</a:t>
          </a:r>
          <a:endParaRPr lang="ja-JP" altLang="ja-JP" sz="1400">
            <a:effectLst/>
          </a:endParaRPr>
        </a:p>
      </xdr:txBody>
    </xdr:sp>
    <xdr:clientData/>
  </xdr:twoCellAnchor>
  <xdr:twoCellAnchor>
    <xdr:from xmlns:xdr="http://schemas.openxmlformats.org/drawingml/2006/spreadsheetDrawing">
      <xdr:col>9</xdr:col>
      <xdr:colOff>180975</xdr:colOff>
      <xdr:row>6</xdr:row>
      <xdr:rowOff>105410</xdr:rowOff>
    </xdr:from>
    <xdr:to xmlns:xdr="http://schemas.openxmlformats.org/drawingml/2006/spreadsheetDrawing">
      <xdr:col>15</xdr:col>
      <xdr:colOff>304800</xdr:colOff>
      <xdr:row>15</xdr:row>
      <xdr:rowOff>57150</xdr:rowOff>
    </xdr:to>
    <xdr:cxnSp macro="">
      <xdr:nvCxnSpPr>
        <xdr:cNvPr id="22703" name="曲線コネクタ 14"/>
        <xdr:cNvCxnSpPr>
          <a:cxnSpLocks noChangeShapeType="1"/>
          <a:stCxn id="22" idx="1"/>
        </xdr:cNvCxnSpPr>
      </xdr:nvCxnSpPr>
      <xdr:spPr>
        <a:xfrm rot="10800000">
          <a:off x="5940425" y="1648460"/>
          <a:ext cx="2394585" cy="2628265"/>
        </a:xfrm>
        <a:prstGeom prst="curvedConnector3">
          <a:avLst>
            <a:gd name="adj1" fmla="val 50000"/>
          </a:avLst>
        </a:prstGeom>
        <a:noFill/>
        <a:ln w="28575" algn="ctr">
          <a:solidFill>
            <a:srgbClr val="4A7EBB"/>
          </a:solidFill>
          <a:round/>
          <a:headEnd/>
          <a:tailEnd type="triangle" w="med" len="med"/>
        </a:ln>
      </xdr:spPr>
    </xdr:cxnSp>
    <xdr:clientData/>
  </xdr:twoCellAnchor>
</xdr:wsDr>
</file>

<file path=xl/drawings/drawing3.xml><?xml version="1.0" encoding="utf-8"?>
<xdr:wsDr xmlns:xdr="http://schemas.openxmlformats.org/drawingml/2006/spreadsheetDrawing" xmlns:a="http://schemas.openxmlformats.org/drawingml/2006/main">
  <xdr:twoCellAnchor editAs="oneCell">
    <xdr:from xmlns:xdr="http://schemas.openxmlformats.org/drawingml/2006/spreadsheetDrawing">
      <xdr:col>9</xdr:col>
      <xdr:colOff>104140</xdr:colOff>
      <xdr:row>0</xdr:row>
      <xdr:rowOff>0</xdr:rowOff>
    </xdr:from>
    <xdr:to xmlns:xdr="http://schemas.openxmlformats.org/drawingml/2006/spreadsheetDrawing">
      <xdr:col>17</xdr:col>
      <xdr:colOff>285115</xdr:colOff>
      <xdr:row>46</xdr:row>
      <xdr:rowOff>130175</xdr:rowOff>
    </xdr:to>
    <xdr:pic macro="">
      <xdr:nvPicPr>
        <xdr:cNvPr id="20" name="図 19"/>
        <xdr:cNvPicPr>
          <a:picLocks noChangeAspect="1" noChangeArrowheads="1"/>
        </xdr:cNvPicPr>
      </xdr:nvPicPr>
      <xdr:blipFill>
        <a:blip xmlns:r="http://schemas.openxmlformats.org/officeDocument/2006/relationships" r:embed="rId1"/>
        <a:stretch>
          <a:fillRect/>
        </a:stretch>
      </xdr:blipFill>
      <xdr:spPr>
        <a:xfrm>
          <a:off x="5659120" y="0"/>
          <a:ext cx="5118735" cy="7841615"/>
        </a:xfrm>
        <a:prstGeom prst="rect">
          <a:avLst/>
        </a:prstGeom>
        <a:noFill/>
      </xdr:spPr>
    </xdr:pic>
    <xdr:clientData/>
  </xdr:twoCellAnchor>
  <xdr:twoCellAnchor editAs="oneCell">
    <xdr:from xmlns:xdr="http://schemas.openxmlformats.org/drawingml/2006/spreadsheetDrawing">
      <xdr:col>0</xdr:col>
      <xdr:colOff>69215</xdr:colOff>
      <xdr:row>6</xdr:row>
      <xdr:rowOff>135255</xdr:rowOff>
    </xdr:from>
    <xdr:to xmlns:xdr="http://schemas.openxmlformats.org/drawingml/2006/spreadsheetDrawing">
      <xdr:col>8</xdr:col>
      <xdr:colOff>571500</xdr:colOff>
      <xdr:row>25</xdr:row>
      <xdr:rowOff>5715</xdr:rowOff>
    </xdr:to>
    <xdr:pic macro="">
      <xdr:nvPicPr>
        <xdr:cNvPr id="4" name="図 3"/>
        <xdr:cNvPicPr>
          <a:picLocks noChangeAspect="1"/>
        </xdr:cNvPicPr>
      </xdr:nvPicPr>
      <xdr:blipFill>
        <a:blip xmlns:r="http://schemas.openxmlformats.org/officeDocument/2006/relationships" r:embed="rId2"/>
        <a:stretch>
          <a:fillRect/>
        </a:stretch>
      </xdr:blipFill>
      <xdr:spPr>
        <a:xfrm>
          <a:off x="69215" y="1141095"/>
          <a:ext cx="5440045" cy="3055620"/>
        </a:xfrm>
        <a:prstGeom prst="rect">
          <a:avLst/>
        </a:prstGeom>
      </xdr:spPr>
    </xdr:pic>
    <xdr:clientData/>
  </xdr:twoCellAnchor>
  <xdr:twoCellAnchor editAs="oneCell">
    <xdr:from xmlns:xdr="http://schemas.openxmlformats.org/drawingml/2006/spreadsheetDrawing">
      <xdr:col>18</xdr:col>
      <xdr:colOff>266700</xdr:colOff>
      <xdr:row>0</xdr:row>
      <xdr:rowOff>0</xdr:rowOff>
    </xdr:from>
    <xdr:to xmlns:xdr="http://schemas.openxmlformats.org/drawingml/2006/spreadsheetDrawing">
      <xdr:col>26</xdr:col>
      <xdr:colOff>476250</xdr:colOff>
      <xdr:row>46</xdr:row>
      <xdr:rowOff>167640</xdr:rowOff>
    </xdr:to>
    <xdr:pic macro="">
      <xdr:nvPicPr>
        <xdr:cNvPr id="20920" name="図 25"/>
        <xdr:cNvPicPr>
          <a:picLocks noChangeAspect="1" noChangeArrowheads="1"/>
        </xdr:cNvPicPr>
      </xdr:nvPicPr>
      <xdr:blipFill>
        <a:blip xmlns:r="http://schemas.openxmlformats.org/officeDocument/2006/relationships" r:embed="rId3"/>
        <a:stretch>
          <a:fillRect/>
        </a:stretch>
      </xdr:blipFill>
      <xdr:spPr>
        <a:xfrm>
          <a:off x="11376660" y="0"/>
          <a:ext cx="5147310" cy="7879080"/>
        </a:xfrm>
        <a:prstGeom prst="rect">
          <a:avLst/>
        </a:prstGeom>
        <a:noFill/>
        <a:ln>
          <a:noFill/>
        </a:ln>
      </xdr:spPr>
    </xdr:pic>
    <xdr:clientData/>
  </xdr:twoCellAnchor>
  <xdr:twoCellAnchor>
    <xdr:from xmlns:xdr="http://schemas.openxmlformats.org/drawingml/2006/spreadsheetDrawing">
      <xdr:col>11</xdr:col>
      <xdr:colOff>11430</xdr:colOff>
      <xdr:row>29</xdr:row>
      <xdr:rowOff>16510</xdr:rowOff>
    </xdr:from>
    <xdr:to xmlns:xdr="http://schemas.openxmlformats.org/drawingml/2006/spreadsheetDrawing">
      <xdr:col>13</xdr:col>
      <xdr:colOff>242570</xdr:colOff>
      <xdr:row>31</xdr:row>
      <xdr:rowOff>34290</xdr:rowOff>
    </xdr:to>
    <xdr:sp macro="" textlink="" fLocksText="0">
      <xdr:nvSpPr>
        <xdr:cNvPr id="3" name="角丸四角形 2"/>
        <xdr:cNvSpPr/>
      </xdr:nvSpPr>
      <xdr:spPr>
        <a:xfrm>
          <a:off x="6800850" y="4878070"/>
          <a:ext cx="1465580" cy="353060"/>
        </a:xfrm>
        <a:prstGeom prst="round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overflow" anchor="ctr"/>
        <a:lstStyle/>
        <a:p>
          <a:pPr marL="0" indent="0" algn="ctr"/>
          <a:r>
            <a:rPr lang="en-US" altLang="ja-JP" sz="2400" b="1">
              <a:solidFill>
                <a:srgbClr val="FF0000"/>
              </a:solidFill>
              <a:latin typeface="+mn-lt"/>
              <a:ea typeface="+mn-ea"/>
              <a:cs typeface="+mn-cs"/>
            </a:rPr>
            <a:t>A</a:t>
          </a:r>
          <a:endParaRPr lang="ja-JP" altLang="en-US" sz="2400" b="1">
            <a:solidFill>
              <a:srgbClr val="FF0000"/>
            </a:solidFill>
            <a:latin typeface="+mn-lt"/>
            <a:ea typeface="+mn-ea"/>
            <a:cs typeface="+mn-cs"/>
          </a:endParaRPr>
        </a:p>
      </xdr:txBody>
    </xdr:sp>
    <xdr:clientData/>
  </xdr:twoCellAnchor>
  <xdr:twoCellAnchor>
    <xdr:from xmlns:xdr="http://schemas.openxmlformats.org/drawingml/2006/spreadsheetDrawing">
      <xdr:col>18</xdr:col>
      <xdr:colOff>540385</xdr:colOff>
      <xdr:row>21</xdr:row>
      <xdr:rowOff>137795</xdr:rowOff>
    </xdr:from>
    <xdr:to xmlns:xdr="http://schemas.openxmlformats.org/drawingml/2006/spreadsheetDrawing">
      <xdr:col>22</xdr:col>
      <xdr:colOff>450215</xdr:colOff>
      <xdr:row>33</xdr:row>
      <xdr:rowOff>34290</xdr:rowOff>
    </xdr:to>
    <xdr:sp macro="" textlink="" fLocksText="0">
      <xdr:nvSpPr>
        <xdr:cNvPr id="14" name="角丸四角形 13"/>
        <xdr:cNvSpPr/>
      </xdr:nvSpPr>
      <xdr:spPr>
        <a:xfrm>
          <a:off x="11650345" y="3658235"/>
          <a:ext cx="2378710" cy="1908175"/>
        </a:xfrm>
        <a:prstGeom prst="roundRect">
          <a:avLst>
            <a:gd name="adj" fmla="val 601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overflow" anchor="ctr"/>
        <a:lstStyle/>
        <a:p>
          <a:pPr algn="ctr"/>
          <a:r>
            <a:rPr lang="en-US" altLang="ja-JP" sz="2800" b="1">
              <a:solidFill>
                <a:srgbClr val="FF0000"/>
              </a:solidFill>
            </a:rPr>
            <a:t>A</a:t>
          </a:r>
          <a:endParaRPr lang="ja-JP" altLang="en-US" sz="2800" b="1">
            <a:solidFill>
              <a:srgbClr val="FF0000"/>
            </a:solidFill>
          </a:endParaRPr>
        </a:p>
      </xdr:txBody>
    </xdr:sp>
    <xdr:clientData/>
  </xdr:twoCellAnchor>
  <xdr:twoCellAnchor>
    <xdr:from xmlns:xdr="http://schemas.openxmlformats.org/drawingml/2006/spreadsheetDrawing">
      <xdr:col>23</xdr:col>
      <xdr:colOff>333375</xdr:colOff>
      <xdr:row>0</xdr:row>
      <xdr:rowOff>140335</xdr:rowOff>
    </xdr:from>
    <xdr:to xmlns:xdr="http://schemas.openxmlformats.org/drawingml/2006/spreadsheetDrawing">
      <xdr:col>24</xdr:col>
      <xdr:colOff>495300</xdr:colOff>
      <xdr:row>3</xdr:row>
      <xdr:rowOff>84455</xdr:rowOff>
    </xdr:to>
    <xdr:sp macro="" textlink="" fLocksText="0">
      <xdr:nvSpPr>
        <xdr:cNvPr id="18" name="円/楕円 17"/>
        <xdr:cNvSpPr/>
      </xdr:nvSpPr>
      <xdr:spPr>
        <a:xfrm>
          <a:off x="14529435" y="140335"/>
          <a:ext cx="779145" cy="447040"/>
        </a:xfrm>
        <a:prstGeom prst="ellipse">
          <a:avLst/>
        </a:prstGeom>
        <a:noFill/>
        <a:ln w="28575">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overflow" anchor="ctr"/>
        <a:lstStyle/>
        <a:p>
          <a:endParaRPr lang="ja-JP" altLang="en-US"/>
        </a:p>
      </xdr:txBody>
    </xdr:sp>
    <xdr:clientData/>
  </xdr:twoCellAnchor>
  <xdr:twoCellAnchor>
    <xdr:from xmlns:xdr="http://schemas.openxmlformats.org/drawingml/2006/spreadsheetDrawing">
      <xdr:col>22</xdr:col>
      <xdr:colOff>444500</xdr:colOff>
      <xdr:row>19</xdr:row>
      <xdr:rowOff>102870</xdr:rowOff>
    </xdr:from>
    <xdr:to xmlns:xdr="http://schemas.openxmlformats.org/drawingml/2006/spreadsheetDrawing">
      <xdr:col>26</xdr:col>
      <xdr:colOff>259715</xdr:colOff>
      <xdr:row>25</xdr:row>
      <xdr:rowOff>17145</xdr:rowOff>
    </xdr:to>
    <xdr:sp macro="" textlink="" fLocksText="0">
      <xdr:nvSpPr>
        <xdr:cNvPr id="19" name="角丸四角形 18"/>
        <xdr:cNvSpPr/>
      </xdr:nvSpPr>
      <xdr:spPr>
        <a:xfrm>
          <a:off x="14023340" y="3288030"/>
          <a:ext cx="2284095" cy="920115"/>
        </a:xfrm>
        <a:prstGeom prst="roundRect">
          <a:avLst>
            <a:gd name="adj" fmla="val 6016"/>
          </a:avLst>
        </a:prstGeom>
        <a:noFill/>
        <a:ln w="57150">
          <a:solidFill>
            <a:srgbClr val="7030A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overflow" anchor="ctr"/>
        <a:lstStyle/>
        <a:p>
          <a:pPr algn="ctr" rtl="0">
            <a:defRPr sz="1000"/>
          </a:pPr>
          <a:r>
            <a:rPr lang="ja-JP" altLang="en-US" sz="2400" b="1" i="0" u="none" baseline="0">
              <a:solidFill>
                <a:srgbClr val="800080"/>
              </a:solidFill>
              <a:latin typeface="Calibri"/>
            </a:rPr>
            <a:t>－</a:t>
          </a:r>
          <a:r>
            <a:rPr lang="en-US" altLang="ja-JP" sz="2400" b="1" i="0" u="none" baseline="0">
              <a:solidFill>
                <a:srgbClr val="800080"/>
              </a:solidFill>
              <a:latin typeface="Calibri"/>
            </a:rPr>
            <a:t>A</a:t>
          </a:r>
          <a:r>
            <a:rPr lang="ja-JP" altLang="en-US" sz="2400" b="1" i="0" u="none" baseline="0">
              <a:solidFill>
                <a:srgbClr val="800080"/>
              </a:solidFill>
              <a:latin typeface="Calibri"/>
            </a:rPr>
            <a:t>’</a:t>
          </a:r>
          <a:endParaRPr lang="en-US" altLang="ja-JP" sz="2400" b="1" i="0" u="none" baseline="0">
            <a:solidFill>
              <a:srgbClr val="800080"/>
            </a:solidFill>
            <a:latin typeface="Calibri"/>
          </a:endParaRPr>
        </a:p>
        <a:p>
          <a:pPr algn="ctr" rtl="0">
            <a:defRPr sz="1000"/>
          </a:pPr>
          <a:r>
            <a:rPr lang="ja-JP" altLang="en-US" sz="1200" b="1" i="0" u="none" baseline="0">
              <a:solidFill>
                <a:srgbClr val="800080"/>
              </a:solidFill>
              <a:latin typeface="+mn-ea"/>
              <a:ea typeface="+mn-ea"/>
            </a:rPr>
            <a:t>（</a:t>
          </a:r>
          <a:r>
            <a:rPr lang="en-US" altLang="ja-JP" sz="1200" b="1" i="0" u="none" baseline="0">
              <a:solidFill>
                <a:srgbClr val="800080"/>
              </a:solidFill>
              <a:latin typeface="+mn-ea"/>
              <a:ea typeface="+mn-ea"/>
            </a:rPr>
            <a:t>(94)</a:t>
          </a:r>
          <a:r>
            <a:rPr lang="ja-JP" altLang="en-US" sz="1200" b="1" i="0" u="none" baseline="0">
              <a:solidFill>
                <a:srgbClr val="800080"/>
              </a:solidFill>
              <a:latin typeface="+mn-ea"/>
              <a:ea typeface="+mn-ea"/>
            </a:rPr>
            <a:t>、</a:t>
          </a:r>
          <a:r>
            <a:rPr lang="en-US" altLang="ja-JP" sz="1200" b="1" i="0" u="none" baseline="0">
              <a:solidFill>
                <a:srgbClr val="800080"/>
              </a:solidFill>
              <a:latin typeface="+mn-ea"/>
              <a:ea typeface="+mn-ea"/>
            </a:rPr>
            <a:t>(96)</a:t>
          </a:r>
          <a:r>
            <a:rPr lang="ja-JP" altLang="en-US" sz="1200" b="1" i="0" u="none" baseline="0">
              <a:solidFill>
                <a:srgbClr val="800080"/>
              </a:solidFill>
              <a:latin typeface="+mn-ea"/>
              <a:ea typeface="+mn-ea"/>
            </a:rPr>
            <a:t>、</a:t>
          </a:r>
          <a:r>
            <a:rPr lang="en-US" altLang="ja-JP" sz="1200" b="1" i="0" u="none" baseline="0">
              <a:solidFill>
                <a:srgbClr val="800080"/>
              </a:solidFill>
              <a:latin typeface="+mn-ea"/>
              <a:ea typeface="+mn-ea"/>
            </a:rPr>
            <a:t>(97)</a:t>
          </a:r>
          <a:r>
            <a:rPr lang="ja-JP" altLang="en-US" sz="1200" b="1" i="0" u="none" baseline="0">
              <a:solidFill>
                <a:srgbClr val="800080"/>
              </a:solidFill>
              <a:latin typeface="+mn-ea"/>
              <a:ea typeface="+mn-ea"/>
            </a:rPr>
            <a:t>が控除できる部分）</a:t>
          </a:r>
          <a:endParaRPr lang="en-US" altLang="ja-JP" sz="1200" b="1" i="0" u="none" baseline="0">
            <a:solidFill>
              <a:srgbClr val="800080"/>
            </a:solidFill>
            <a:latin typeface="+mn-ea"/>
            <a:ea typeface="+mn-ea"/>
          </a:endParaRPr>
        </a:p>
      </xdr:txBody>
    </xdr:sp>
    <xdr:clientData/>
  </xdr:twoCellAnchor>
  <xdr:twoCellAnchor>
    <xdr:from xmlns:xdr="http://schemas.openxmlformats.org/drawingml/2006/spreadsheetDrawing">
      <xdr:col>3</xdr:col>
      <xdr:colOff>344805</xdr:colOff>
      <xdr:row>13</xdr:row>
      <xdr:rowOff>127635</xdr:rowOff>
    </xdr:from>
    <xdr:to xmlns:xdr="http://schemas.openxmlformats.org/drawingml/2006/spreadsheetDrawing">
      <xdr:col>5</xdr:col>
      <xdr:colOff>135890</xdr:colOff>
      <xdr:row>17</xdr:row>
      <xdr:rowOff>6350</xdr:rowOff>
    </xdr:to>
    <xdr:sp macro="" textlink="" fLocksText="0">
      <xdr:nvSpPr>
        <xdr:cNvPr id="16" name="角丸四角形 15"/>
        <xdr:cNvSpPr/>
      </xdr:nvSpPr>
      <xdr:spPr>
        <a:xfrm>
          <a:off x="2196465" y="2306955"/>
          <a:ext cx="1025525" cy="549275"/>
        </a:xfrm>
        <a:prstGeom prst="round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overflow" anchor="ctr"/>
        <a:lstStyle/>
        <a:p>
          <a:pPr algn="ctr"/>
          <a:r>
            <a:rPr lang="en-US" altLang="ja-JP" sz="2800" b="1">
              <a:solidFill>
                <a:srgbClr val="FF0000"/>
              </a:solidFill>
            </a:rPr>
            <a:t>A</a:t>
          </a:r>
          <a:endParaRPr lang="ja-JP" altLang="en-US" sz="2800" b="1">
            <a:solidFill>
              <a:srgbClr val="FF0000"/>
            </a:solidFill>
          </a:endParaRPr>
        </a:p>
      </xdr:txBody>
    </xdr:sp>
    <xdr:clientData/>
  </xdr:twoCellAnchor>
  <xdr:twoCellAnchor>
    <xdr:from xmlns:xdr="http://schemas.openxmlformats.org/drawingml/2006/spreadsheetDrawing">
      <xdr:col>4</xdr:col>
      <xdr:colOff>318770</xdr:colOff>
      <xdr:row>7</xdr:row>
      <xdr:rowOff>78740</xdr:rowOff>
    </xdr:from>
    <xdr:to xmlns:xdr="http://schemas.openxmlformats.org/drawingml/2006/spreadsheetDrawing">
      <xdr:col>6</xdr:col>
      <xdr:colOff>252095</xdr:colOff>
      <xdr:row>9</xdr:row>
      <xdr:rowOff>125730</xdr:rowOff>
    </xdr:to>
    <xdr:sp macro="" textlink="" fLocksText="0">
      <xdr:nvSpPr>
        <xdr:cNvPr id="17" name="円/楕円 16"/>
        <xdr:cNvSpPr/>
      </xdr:nvSpPr>
      <xdr:spPr>
        <a:xfrm>
          <a:off x="2787650" y="1252220"/>
          <a:ext cx="1167765" cy="382270"/>
        </a:xfrm>
        <a:prstGeom prst="ellipse">
          <a:avLst/>
        </a:prstGeom>
        <a:noFill/>
        <a:ln w="38100">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overflow" anchor="ctr"/>
        <a:lstStyle/>
        <a:p>
          <a:endParaRPr lang="ja-JP" altLang="en-US"/>
        </a:p>
      </xdr:txBody>
    </xdr:sp>
    <xdr:clientData/>
  </xdr:twoCellAnchor>
  <xdr:twoCellAnchor>
    <xdr:from xmlns:xdr="http://schemas.openxmlformats.org/drawingml/2006/spreadsheetDrawing">
      <xdr:col>9</xdr:col>
      <xdr:colOff>379730</xdr:colOff>
      <xdr:row>49</xdr:row>
      <xdr:rowOff>34290</xdr:rowOff>
    </xdr:from>
    <xdr:to xmlns:xdr="http://schemas.openxmlformats.org/drawingml/2006/spreadsheetDrawing">
      <xdr:col>17</xdr:col>
      <xdr:colOff>218440</xdr:colOff>
      <xdr:row>57</xdr:row>
      <xdr:rowOff>6350</xdr:rowOff>
    </xdr:to>
    <xdr:sp macro="" textlink="" fLocksText="0">
      <xdr:nvSpPr>
        <xdr:cNvPr id="21" name="メモ 20"/>
        <xdr:cNvSpPr/>
      </xdr:nvSpPr>
      <xdr:spPr>
        <a:xfrm>
          <a:off x="5934710" y="8248650"/>
          <a:ext cx="4776470" cy="1313180"/>
        </a:xfrm>
        <a:prstGeom prst="foldedCorner">
          <a:avLst/>
        </a:prstGeom>
        <a:solidFill>
          <a:schemeClr val="bg1">
            <a:lumMod val="85000"/>
          </a:schemeClr>
        </a:solidFill>
        <a:ln>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overflow" anchor="t"/>
        <a:lstStyle/>
        <a:p>
          <a:pPr algn="l" rtl="0">
            <a:lnSpc>
              <a:spcPts val="1600"/>
            </a:lnSpc>
            <a:defRPr sz="1000"/>
          </a:pPr>
          <a:r>
            <a:rPr lang="en-US" altLang="ja-JP" sz="1400" b="0" i="0" u="none" baseline="0">
              <a:solidFill>
                <a:srgbClr val="800080"/>
              </a:solidFill>
              <a:latin typeface="HGP創英角ｺﾞｼｯｸUB"/>
              <a:ea typeface="HGP創英角ｺﾞｼｯｸUB"/>
            </a:rPr>
            <a:t>【</a:t>
          </a:r>
          <a:r>
            <a:rPr lang="ja-JP" altLang="en-US" sz="1400" b="0" i="0" u="none" baseline="0">
              <a:solidFill>
                <a:srgbClr val="800080"/>
              </a:solidFill>
              <a:latin typeface="HGP創英角ｺﾞｼｯｸUB"/>
              <a:ea typeface="HGP創英角ｺﾞｼｯｸUB"/>
            </a:rPr>
            <a:t>確定申告で申告された方</a:t>
          </a:r>
          <a:r>
            <a:rPr lang="en-US" altLang="ja-JP" sz="1400" b="0" i="0" u="none" baseline="0">
              <a:solidFill>
                <a:srgbClr val="800080"/>
              </a:solidFill>
              <a:latin typeface="HGP創英角ｺﾞｼｯｸUB"/>
              <a:ea typeface="HGP創英角ｺﾞｼｯｸUB"/>
            </a:rPr>
            <a:t>】</a:t>
          </a:r>
          <a:endParaRPr lang="en-US" altLang="ja-JP" sz="1400" b="0" i="0" u="none" baseline="0">
            <a:solidFill>
              <a:srgbClr val="800080"/>
            </a:solidFill>
            <a:latin typeface="HGP創英角ｺﾞｼｯｸUB"/>
            <a:ea typeface="HGP創英角ｺﾞｼｯｸUB"/>
          </a:endParaRPr>
        </a:p>
        <a:p>
          <a:pPr algn="l" rtl="0">
            <a:lnSpc>
              <a:spcPts val="1500"/>
            </a:lnSpc>
          </a:pPr>
          <a:endParaRPr lang="en-US" altLang="ja-JP" sz="1400" b="0" i="0" u="none" baseline="0">
            <a:solidFill>
              <a:srgbClr val="800080"/>
            </a:solidFill>
            <a:latin typeface="Calibri"/>
          </a:endParaRPr>
        </a:p>
        <a:p>
          <a:pPr algn="l" rtl="0">
            <a:lnSpc>
              <a:spcPts val="1600"/>
            </a:lnSpc>
            <a:defRPr sz="1000"/>
          </a:pPr>
          <a:r>
            <a:rPr lang="ja-JP" altLang="en-US" sz="1400" b="0" i="0" u="none" baseline="0">
              <a:solidFill>
                <a:srgbClr val="800080"/>
              </a:solidFill>
              <a:latin typeface="ＭＳ Ｐゴシック"/>
              <a:ea typeface="ＭＳ Ｐゴシック"/>
            </a:rPr>
            <a:t>分離課税で申告された方は、</a:t>
          </a:r>
          <a:endParaRPr lang="ja-JP" altLang="en-US" sz="1400" b="0" i="0" u="none" baseline="0">
            <a:solidFill>
              <a:srgbClr val="800080"/>
            </a:solidFill>
            <a:latin typeface="Calibri"/>
          </a:endParaRPr>
        </a:p>
        <a:p>
          <a:pPr algn="l" rtl="0">
            <a:lnSpc>
              <a:spcPts val="1700"/>
            </a:lnSpc>
            <a:defRPr sz="1000"/>
          </a:pPr>
          <a:r>
            <a:rPr lang="ja-JP" altLang="en-US" sz="1400" b="0" i="0" u="none" baseline="0">
              <a:solidFill>
                <a:srgbClr val="800080"/>
              </a:solidFill>
              <a:latin typeface="ＭＳ Ｐゴシック"/>
              <a:ea typeface="ＭＳ Ｐゴシック"/>
            </a:rPr>
            <a:t>上記</a:t>
          </a:r>
          <a:r>
            <a:rPr lang="en-US" altLang="ja-JP" sz="1400" b="1" i="0" u="none" baseline="0">
              <a:solidFill>
                <a:srgbClr val="800080"/>
              </a:solidFill>
              <a:latin typeface="ＭＳ Ｐゴシック"/>
              <a:ea typeface="ＭＳ Ｐゴシック"/>
            </a:rPr>
            <a:t>A</a:t>
          </a:r>
          <a:r>
            <a:rPr lang="ja-JP" altLang="en-US" sz="1400" b="0" i="0" u="none" baseline="0">
              <a:solidFill>
                <a:srgbClr val="800080"/>
              </a:solidFill>
              <a:latin typeface="ＭＳ Ｐゴシック"/>
              <a:ea typeface="ＭＳ Ｐゴシック"/>
            </a:rPr>
            <a:t>の金額に、分離課税の所得金額を加算した額</a:t>
          </a:r>
          <a:endParaRPr lang="ja-JP" altLang="en-US" sz="1400" b="0" i="0" u="none" baseline="0">
            <a:solidFill>
              <a:srgbClr val="800080"/>
            </a:solidFill>
            <a:latin typeface="Calibri"/>
          </a:endParaRPr>
        </a:p>
        <a:p>
          <a:pPr algn="l" rtl="0">
            <a:lnSpc>
              <a:spcPts val="1500"/>
            </a:lnSpc>
          </a:pPr>
          <a:endParaRPr lang="ja-JP" altLang="en-US" sz="1400" b="0" i="0" u="none" baseline="0">
            <a:solidFill>
              <a:srgbClr val="800080"/>
            </a:solidFill>
            <a:latin typeface="Calibri"/>
          </a:endParaRPr>
        </a:p>
      </xdr:txBody>
    </xdr:sp>
    <xdr:clientData/>
  </xdr:twoCellAnchor>
  <xdr:twoCellAnchor>
    <xdr:from xmlns:xdr="http://schemas.openxmlformats.org/drawingml/2006/spreadsheetDrawing">
      <xdr:col>18</xdr:col>
      <xdr:colOff>495300</xdr:colOff>
      <xdr:row>49</xdr:row>
      <xdr:rowOff>102870</xdr:rowOff>
    </xdr:from>
    <xdr:to xmlns:xdr="http://schemas.openxmlformats.org/drawingml/2006/spreadsheetDrawing">
      <xdr:col>26</xdr:col>
      <xdr:colOff>323850</xdr:colOff>
      <xdr:row>57</xdr:row>
      <xdr:rowOff>64770</xdr:rowOff>
    </xdr:to>
    <xdr:sp macro="" textlink="" fLocksText="0">
      <xdr:nvSpPr>
        <xdr:cNvPr id="22" name="メモ 21"/>
        <xdr:cNvSpPr/>
      </xdr:nvSpPr>
      <xdr:spPr>
        <a:xfrm>
          <a:off x="11605260" y="8317230"/>
          <a:ext cx="4766310" cy="1303020"/>
        </a:xfrm>
        <a:prstGeom prst="foldedCorner">
          <a:avLst/>
        </a:prstGeom>
        <a:solidFill>
          <a:schemeClr val="bg1">
            <a:lumMod val="85000"/>
          </a:schemeClr>
        </a:solidFill>
        <a:ln>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overflow" anchor="t"/>
        <a:lstStyle/>
        <a:p>
          <a:pPr algn="l" rtl="0">
            <a:lnSpc>
              <a:spcPts val="1400"/>
            </a:lnSpc>
            <a:defRPr sz="1000"/>
          </a:pPr>
          <a:r>
            <a:rPr lang="en-US" altLang="ja-JP" sz="1400" b="0" i="0" u="none" baseline="0">
              <a:solidFill>
                <a:srgbClr val="800080"/>
              </a:solidFill>
              <a:latin typeface="HGP創英角ｺﾞｼｯｸUB"/>
              <a:ea typeface="HGP創英角ｺﾞｼｯｸUB"/>
            </a:rPr>
            <a:t>【</a:t>
          </a:r>
          <a:r>
            <a:rPr lang="ja-JP" altLang="en-US" sz="1400" b="0" i="0" u="none" baseline="0">
              <a:solidFill>
                <a:srgbClr val="800080"/>
              </a:solidFill>
              <a:latin typeface="HGP創英角ｺﾞｼｯｸUB"/>
              <a:ea typeface="HGP創英角ｺﾞｼｯｸUB"/>
            </a:rPr>
            <a:t>分離課税の申告された方</a:t>
          </a:r>
          <a:r>
            <a:rPr lang="en-US" altLang="ja-JP" sz="1400" b="0" i="0" u="none" baseline="0">
              <a:solidFill>
                <a:srgbClr val="800080"/>
              </a:solidFill>
              <a:latin typeface="HGP創英角ｺﾞｼｯｸUB"/>
              <a:ea typeface="HGP創英角ｺﾞｼｯｸUB"/>
            </a:rPr>
            <a:t>】</a:t>
          </a:r>
        </a:p>
        <a:p>
          <a:pPr algn="l" rtl="0">
            <a:lnSpc>
              <a:spcPts val="1400"/>
            </a:lnSpc>
          </a:pPr>
          <a:endParaRPr lang="en-US" altLang="ja-JP" sz="1400" b="0" i="0" u="none" baseline="0">
            <a:solidFill>
              <a:srgbClr val="800080"/>
            </a:solidFill>
            <a:latin typeface="HGP創英角ｺﾞｼｯｸUB"/>
            <a:ea typeface="HGP創英角ｺﾞｼｯｸUB"/>
          </a:endParaRPr>
        </a:p>
        <a:p>
          <a:pPr algn="l" rtl="0">
            <a:lnSpc>
              <a:spcPts val="1400"/>
            </a:lnSpc>
            <a:defRPr sz="1000"/>
          </a:pPr>
          <a:r>
            <a:rPr lang="en-US" altLang="ja-JP" sz="1400" b="0" i="0" u="none" baseline="0">
              <a:solidFill>
                <a:srgbClr val="800080"/>
              </a:solidFill>
              <a:latin typeface="ＭＳ Ｐゴシック"/>
              <a:ea typeface="ＭＳ Ｐゴシック"/>
            </a:rPr>
            <a:t>(66)</a:t>
          </a:r>
          <a:r>
            <a:rPr lang="ja-JP" altLang="en-US" sz="1400" b="0" i="0" u="none" baseline="0">
              <a:solidFill>
                <a:srgbClr val="800080"/>
              </a:solidFill>
              <a:latin typeface="ＭＳ Ｐゴシック"/>
              <a:ea typeface="ＭＳ Ｐゴシック"/>
            </a:rPr>
            <a:t>～</a:t>
          </a:r>
          <a:r>
            <a:rPr lang="en-US" altLang="ja-JP" sz="1400" b="0" i="0" u="none" baseline="0">
              <a:solidFill>
                <a:srgbClr val="800080"/>
              </a:solidFill>
              <a:latin typeface="ＭＳ Ｐゴシック"/>
              <a:ea typeface="ＭＳ Ｐゴシック"/>
            </a:rPr>
            <a:t>(76)</a:t>
          </a:r>
          <a:r>
            <a:rPr lang="ja-JP" altLang="en-US" sz="1400" b="0" i="0" u="none" baseline="0">
              <a:solidFill>
                <a:srgbClr val="800080"/>
              </a:solidFill>
              <a:latin typeface="ＭＳ Ｐゴシック"/>
              <a:ea typeface="ＭＳ Ｐゴシック"/>
            </a:rPr>
            <a:t>の合算額　</a:t>
          </a:r>
          <a:r>
            <a:rPr lang="en-US" altLang="ja-JP" sz="1400" b="1" i="0" u="none" baseline="0">
              <a:solidFill>
                <a:srgbClr val="800080"/>
              </a:solidFill>
              <a:latin typeface="ＭＳ Ｐゴシック"/>
              <a:ea typeface="ＭＳ Ｐゴシック"/>
            </a:rPr>
            <a:t>A</a:t>
          </a:r>
          <a:r>
            <a:rPr lang="ja-JP" altLang="en-US" sz="1400" b="0" i="0" u="none" baseline="0">
              <a:solidFill>
                <a:srgbClr val="800080"/>
              </a:solidFill>
              <a:latin typeface="ＭＳ Ｐゴシック"/>
              <a:ea typeface="ＭＳ Ｐゴシック"/>
            </a:rPr>
            <a:t>　　－　　</a:t>
          </a:r>
          <a:r>
            <a:rPr lang="en-US" altLang="ja-JP" sz="1400" b="0" i="0" u="none" baseline="0">
              <a:solidFill>
                <a:srgbClr val="800080"/>
              </a:solidFill>
              <a:latin typeface="ＭＳ Ｐゴシック"/>
              <a:ea typeface="ＭＳ Ｐゴシック"/>
            </a:rPr>
            <a:t>(94)</a:t>
          </a:r>
          <a:r>
            <a:rPr lang="ja-JP" altLang="en-US" sz="1400" b="0" i="0" u="none" baseline="0">
              <a:solidFill>
                <a:srgbClr val="800080"/>
              </a:solidFill>
              <a:latin typeface="ＭＳ Ｐゴシック"/>
              <a:ea typeface="ＭＳ Ｐゴシック"/>
            </a:rPr>
            <a:t>，</a:t>
          </a:r>
          <a:r>
            <a:rPr lang="en-US" altLang="ja-JP" sz="1400" b="0" i="0" u="none" baseline="0">
              <a:solidFill>
                <a:srgbClr val="800080"/>
              </a:solidFill>
              <a:latin typeface="ＭＳ Ｐゴシック"/>
              <a:ea typeface="ＭＳ Ｐゴシック"/>
            </a:rPr>
            <a:t>(96)</a:t>
          </a:r>
          <a:r>
            <a:rPr lang="ja-JP" altLang="en-US" sz="1400" b="0" i="0" u="none" baseline="0">
              <a:solidFill>
                <a:srgbClr val="800080"/>
              </a:solidFill>
              <a:latin typeface="ＭＳ Ｐゴシック"/>
              <a:ea typeface="ＭＳ Ｐゴシック"/>
            </a:rPr>
            <a:t>，</a:t>
          </a:r>
          <a:r>
            <a:rPr lang="en-US" altLang="ja-JP" sz="1400" b="0" i="0" u="none" baseline="0">
              <a:solidFill>
                <a:srgbClr val="800080"/>
              </a:solidFill>
              <a:latin typeface="ＭＳ Ｐゴシック"/>
              <a:ea typeface="ＭＳ Ｐゴシック"/>
            </a:rPr>
            <a:t>(97)</a:t>
          </a:r>
          <a:r>
            <a:rPr lang="ja-JP" altLang="en-US" sz="1400" b="0" i="0" u="none" baseline="0">
              <a:solidFill>
                <a:srgbClr val="800080"/>
              </a:solidFill>
              <a:latin typeface="ＭＳ Ｐゴシック"/>
              <a:ea typeface="ＭＳ Ｐゴシック"/>
            </a:rPr>
            <a:t>の損失額　　</a:t>
          </a:r>
          <a:r>
            <a:rPr lang="en-US" altLang="ja-JP" sz="1400" b="1" i="0" u="none" baseline="0">
              <a:solidFill>
                <a:srgbClr val="800080"/>
              </a:solidFill>
              <a:latin typeface="ＭＳ Ｐゴシック"/>
              <a:ea typeface="ＭＳ Ｐゴシック"/>
            </a:rPr>
            <a:t>A’</a:t>
          </a:r>
        </a:p>
        <a:p>
          <a:pPr algn="l" rtl="0">
            <a:lnSpc>
              <a:spcPts val="1400"/>
            </a:lnSpc>
          </a:pPr>
          <a:endParaRPr lang="en-US" altLang="ja-JP" sz="1400" b="0" i="0" u="none" baseline="0">
            <a:solidFill>
              <a:srgbClr val="800080"/>
            </a:solidFill>
            <a:latin typeface="ＭＳ Ｐゴシック"/>
            <a:ea typeface="ＭＳ Ｐゴシック"/>
          </a:endParaRPr>
        </a:p>
        <a:p>
          <a:pPr algn="l" rtl="0">
            <a:lnSpc>
              <a:spcPts val="1400"/>
            </a:lnSpc>
          </a:pPr>
          <a:endParaRPr lang="en-US" altLang="ja-JP" sz="1400" b="0" i="0" u="none" baseline="0">
            <a:solidFill>
              <a:srgbClr val="800080"/>
            </a:solidFill>
            <a:latin typeface="ＭＳ Ｐゴシック"/>
            <a:ea typeface="ＭＳ Ｐゴシック"/>
          </a:endParaRPr>
        </a:p>
      </xdr:txBody>
    </xdr:sp>
    <xdr:clientData/>
  </xdr:twoCellAnchor>
  <xdr:twoCellAnchor>
    <xdr:from xmlns:xdr="http://schemas.openxmlformats.org/drawingml/2006/spreadsheetDrawing">
      <xdr:col>0</xdr:col>
      <xdr:colOff>400050</xdr:colOff>
      <xdr:row>50</xdr:row>
      <xdr:rowOff>8890</xdr:rowOff>
    </xdr:from>
    <xdr:to xmlns:xdr="http://schemas.openxmlformats.org/drawingml/2006/spreadsheetDrawing">
      <xdr:col>8</xdr:col>
      <xdr:colOff>238125</xdr:colOff>
      <xdr:row>57</xdr:row>
      <xdr:rowOff>0</xdr:rowOff>
    </xdr:to>
    <xdr:sp macro="" textlink="" fLocksText="0">
      <xdr:nvSpPr>
        <xdr:cNvPr id="23" name="メモ 22"/>
        <xdr:cNvSpPr/>
      </xdr:nvSpPr>
      <xdr:spPr>
        <a:xfrm>
          <a:off x="400050" y="8390890"/>
          <a:ext cx="4775835" cy="1164590"/>
        </a:xfrm>
        <a:prstGeom prst="foldedCorner">
          <a:avLst/>
        </a:prstGeom>
        <a:solidFill>
          <a:schemeClr val="bg1">
            <a:lumMod val="85000"/>
          </a:schemeClr>
        </a:solidFill>
        <a:ln>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overflow" anchor="t"/>
        <a:lstStyle/>
        <a:p>
          <a:pPr algn="l" rtl="0">
            <a:lnSpc>
              <a:spcPts val="1500"/>
            </a:lnSpc>
            <a:defRPr sz="1000"/>
          </a:pPr>
          <a:r>
            <a:rPr lang="en-US" altLang="ja-JP" sz="1400" b="0" i="0" u="none" baseline="0">
              <a:solidFill>
                <a:srgbClr val="800080"/>
              </a:solidFill>
              <a:latin typeface="HGP創英角ｺﾞｼｯｸUB"/>
              <a:ea typeface="HGP創英角ｺﾞｼｯｸUB"/>
            </a:rPr>
            <a:t>【</a:t>
          </a:r>
          <a:r>
            <a:rPr lang="ja-JP" altLang="en-US" sz="1400" b="0" i="0" u="none" baseline="0">
              <a:solidFill>
                <a:srgbClr val="800080"/>
              </a:solidFill>
              <a:latin typeface="HGP創英角ｺﾞｼｯｸUB"/>
              <a:ea typeface="HGP創英角ｺﾞｼｯｸUB"/>
            </a:rPr>
            <a:t>源泉徴収票</a:t>
          </a:r>
          <a:r>
            <a:rPr lang="en-US" altLang="ja-JP" sz="1400" b="0" i="0" u="none" baseline="0">
              <a:solidFill>
                <a:srgbClr val="800080"/>
              </a:solidFill>
              <a:latin typeface="HGP創英角ｺﾞｼｯｸUB"/>
              <a:ea typeface="HGP創英角ｺﾞｼｯｸUB"/>
            </a:rPr>
            <a:t>】</a:t>
          </a:r>
        </a:p>
        <a:p>
          <a:pPr algn="l" rtl="0">
            <a:lnSpc>
              <a:spcPts val="1400"/>
            </a:lnSpc>
          </a:pPr>
          <a:endParaRPr lang="en-US" altLang="ja-JP" sz="1400" b="0" i="0" u="none" baseline="0">
            <a:solidFill>
              <a:srgbClr val="800080"/>
            </a:solidFill>
            <a:latin typeface="Calibri"/>
          </a:endParaRPr>
        </a:p>
        <a:p>
          <a:pPr algn="l" rtl="0">
            <a:lnSpc>
              <a:spcPts val="1500"/>
            </a:lnSpc>
            <a:defRPr sz="1000"/>
          </a:pPr>
          <a:r>
            <a:rPr lang="ja-JP" altLang="en-US" sz="1400" b="0" i="0" u="none" baseline="0">
              <a:solidFill>
                <a:srgbClr val="800080"/>
              </a:solidFill>
              <a:latin typeface="ＭＳ Ｐゴシック"/>
              <a:ea typeface="ＭＳ Ｐゴシック"/>
            </a:rPr>
            <a:t>給与所得のみ</a:t>
          </a:r>
          <a:endParaRPr lang="ja-JP" altLang="en-US" sz="1400" b="0" i="0" u="none" baseline="0">
            <a:solidFill>
              <a:srgbClr val="800080"/>
            </a:solidFill>
            <a:latin typeface="Calibri"/>
          </a:endParaRPr>
        </a:p>
        <a:p>
          <a:pPr algn="l" rtl="0">
            <a:lnSpc>
              <a:spcPts val="1400"/>
            </a:lnSpc>
          </a:pPr>
          <a:endParaRPr lang="ja-JP" altLang="en-US" sz="1400" b="0" i="0" u="none" baseline="0">
            <a:solidFill>
              <a:srgbClr val="800080"/>
            </a:solidFill>
            <a:latin typeface="Calibri"/>
          </a:endParaRPr>
        </a:p>
        <a:p>
          <a:pPr algn="l" rtl="0">
            <a:lnSpc>
              <a:spcPts val="1300"/>
            </a:lnSpc>
          </a:pPr>
          <a:endParaRPr lang="ja-JP" altLang="en-US" sz="1400" b="0" i="0" u="none" baseline="0">
            <a:solidFill>
              <a:srgbClr val="800080"/>
            </a:solidFill>
            <a:latin typeface="Calibri"/>
          </a:endParaRPr>
        </a:p>
      </xdr:txBody>
    </xdr:sp>
    <xdr:clientData/>
  </xdr:twoCellAnchor>
  <xdr:twoCellAnchor>
    <xdr:from xmlns:xdr="http://schemas.openxmlformats.org/drawingml/2006/spreadsheetDrawing">
      <xdr:col>1</xdr:col>
      <xdr:colOff>528320</xdr:colOff>
      <xdr:row>7</xdr:row>
      <xdr:rowOff>95885</xdr:rowOff>
    </xdr:from>
    <xdr:to xmlns:xdr="http://schemas.openxmlformats.org/drawingml/2006/spreadsheetDrawing">
      <xdr:col>3</xdr:col>
      <xdr:colOff>339725</xdr:colOff>
      <xdr:row>9</xdr:row>
      <xdr:rowOff>12700</xdr:rowOff>
    </xdr:to>
    <xdr:sp macro="" textlink="">
      <xdr:nvSpPr>
        <xdr:cNvPr id="2" name="テキスト ボックス 1"/>
        <xdr:cNvSpPr txBox="1"/>
      </xdr:nvSpPr>
      <xdr:spPr>
        <a:xfrm>
          <a:off x="1145540" y="1269365"/>
          <a:ext cx="1045845" cy="252095"/>
        </a:xfrm>
        <a:prstGeom prst="rect">
          <a:avLst/>
        </a:prstGeom>
        <a:solidFill>
          <a:sysClr val="window" lastClr="FFFFFF"/>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400"/>
            <a:t>令和６</a:t>
          </a:r>
          <a:r>
            <a:rPr kumimoji="1" lang="ja-JP" altLang="en-US" sz="1400"/>
            <a:t>年分</a:t>
          </a:r>
          <a:endParaRPr kumimoji="1" lang="ja-JP" altLang="en-US" sz="14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indexed="13"/>
    <pageSetUpPr fitToPage="1"/>
  </sheetPr>
  <dimension ref="B1:AK59"/>
  <sheetViews>
    <sheetView tabSelected="1" view="pageBreakPreview" zoomScale="80" zoomScaleNormal="70" zoomScaleSheetLayoutView="80" workbookViewId="0">
      <selection activeCell="M6" sqref="M6:N7"/>
    </sheetView>
  </sheetViews>
  <sheetFormatPr defaultRowHeight="13.2"/>
  <cols>
    <col min="1" max="1" width="2.25" style="1" customWidth="1"/>
    <col min="2" max="2" width="3.375" style="1" customWidth="1"/>
    <col min="3" max="3" width="13" style="1" customWidth="1"/>
    <col min="4" max="4" width="13.375" style="1" customWidth="1"/>
    <col min="5" max="5" width="9.125" style="1" customWidth="1"/>
    <col min="6" max="6" width="4.25" style="1" customWidth="1"/>
    <col min="7" max="7" width="10.75" style="1" customWidth="1"/>
    <col min="8" max="8" width="5.875" style="1" customWidth="1"/>
    <col min="9" max="9" width="22" style="1" customWidth="1"/>
    <col min="10" max="10" width="3.5" style="1" customWidth="1"/>
    <col min="11" max="11" width="9" style="1" customWidth="1"/>
    <col min="12" max="12" width="8.625" style="1" customWidth="1"/>
    <col min="13" max="14" width="8.75" style="1" customWidth="1"/>
    <col min="15" max="15" width="8.625" style="1" customWidth="1"/>
    <col min="16" max="16" width="11.75" style="1" customWidth="1"/>
    <col min="17" max="18" width="9" style="1" customWidth="1"/>
    <col min="19" max="19" width="4.5" style="1" customWidth="1"/>
    <col min="20" max="32" width="9" style="1" customWidth="1"/>
    <col min="33" max="33" width="10.625" style="1" customWidth="1"/>
    <col min="34" max="16384" width="9" style="1" customWidth="1"/>
  </cols>
  <sheetData>
    <row r="1" spans="3:37" ht="31.5" customHeight="1">
      <c r="H1" s="75" t="s">
        <v>96</v>
      </c>
      <c r="I1" s="76"/>
      <c r="J1" s="76"/>
      <c r="K1" s="76"/>
      <c r="L1" s="76"/>
      <c r="M1" s="76"/>
      <c r="N1" s="76"/>
      <c r="O1" s="76"/>
      <c r="P1" s="76"/>
      <c r="AB1" s="172" t="s">
        <v>88</v>
      </c>
    </row>
    <row r="2" spans="3:37" ht="18.75" customHeight="1">
      <c r="H2" s="76"/>
      <c r="I2" s="76"/>
      <c r="J2" s="76"/>
      <c r="K2" s="76"/>
      <c r="L2" s="76"/>
      <c r="M2" s="76"/>
      <c r="N2" s="76"/>
      <c r="O2" s="76"/>
      <c r="P2" s="76"/>
      <c r="Y2" s="172"/>
    </row>
    <row r="3" spans="3:37" ht="18.75" customHeight="1">
      <c r="C3" s="11" t="s">
        <v>41</v>
      </c>
      <c r="D3" s="27"/>
      <c r="E3" s="27"/>
      <c r="F3" s="27"/>
      <c r="G3" s="27"/>
      <c r="H3" s="77"/>
      <c r="I3" s="77"/>
      <c r="J3" s="77"/>
      <c r="K3" s="76"/>
      <c r="L3" s="76"/>
      <c r="M3" s="76"/>
      <c r="N3" s="76"/>
      <c r="O3" s="130"/>
      <c r="P3" s="76"/>
      <c r="T3" s="1" t="s">
        <v>104</v>
      </c>
      <c r="Y3" s="172"/>
      <c r="AF3" s="196"/>
    </row>
    <row r="4" spans="3:37" ht="18.75" customHeight="1">
      <c r="C4" s="12" t="s">
        <v>59</v>
      </c>
      <c r="D4" s="28"/>
      <c r="E4" s="28"/>
      <c r="F4" s="28"/>
      <c r="G4" s="28"/>
      <c r="H4" s="28"/>
      <c r="I4" s="28"/>
      <c r="J4" s="28"/>
      <c r="T4" s="145"/>
      <c r="U4" s="145"/>
      <c r="V4" s="164" t="s">
        <v>90</v>
      </c>
      <c r="W4" s="145"/>
      <c r="X4" s="164" t="s">
        <v>89</v>
      </c>
      <c r="Y4" s="164"/>
      <c r="Z4" s="164" t="s">
        <v>91</v>
      </c>
      <c r="AA4" s="145"/>
      <c r="AB4" s="184" t="s">
        <v>74</v>
      </c>
      <c r="AC4" s="184"/>
    </row>
    <row r="5" spans="3:37" ht="18.75" customHeight="1">
      <c r="C5" s="13"/>
      <c r="L5" s="111" t="s">
        <v>65</v>
      </c>
      <c r="M5" s="116" t="s">
        <v>34</v>
      </c>
      <c r="N5" s="124"/>
      <c r="T5" s="146"/>
      <c r="U5" s="146"/>
      <c r="V5" s="146"/>
      <c r="W5" s="146"/>
      <c r="X5" s="170"/>
      <c r="Y5" s="170"/>
      <c r="Z5" s="146"/>
      <c r="AA5" s="146"/>
      <c r="AB5" s="185"/>
      <c r="AC5" s="185"/>
      <c r="AE5" s="131"/>
      <c r="AF5" s="131" t="s">
        <v>61</v>
      </c>
      <c r="AG5" s="131" t="s">
        <v>68</v>
      </c>
      <c r="AH5" s="131" t="s">
        <v>30</v>
      </c>
      <c r="AI5" s="131" t="s">
        <v>70</v>
      </c>
      <c r="AJ5" s="131" t="s">
        <v>35</v>
      </c>
      <c r="AK5" s="131" t="s">
        <v>71</v>
      </c>
    </row>
    <row r="6" spans="3:37" ht="18.75" customHeight="1">
      <c r="C6" s="14" t="s">
        <v>48</v>
      </c>
      <c r="D6" s="14"/>
      <c r="E6" s="44" t="s">
        <v>0</v>
      </c>
      <c r="F6" s="44" t="s">
        <v>1</v>
      </c>
      <c r="G6" s="44"/>
      <c r="H6" s="44"/>
      <c r="I6" s="14" t="s">
        <v>44</v>
      </c>
      <c r="J6" s="14"/>
      <c r="L6" s="112">
        <f>COUNTIF(E11:E15,"&lt;6")</f>
        <v>0</v>
      </c>
      <c r="M6" s="117"/>
      <c r="N6" s="125"/>
      <c r="T6" s="147" t="s">
        <v>15</v>
      </c>
      <c r="U6" s="147"/>
      <c r="V6" s="165">
        <v>7.24</v>
      </c>
      <c r="W6" s="165"/>
      <c r="X6" s="171">
        <v>25500</v>
      </c>
      <c r="Y6" s="171"/>
      <c r="Z6" s="171">
        <v>17800</v>
      </c>
      <c r="AA6" s="171"/>
      <c r="AB6" s="171">
        <v>660000</v>
      </c>
      <c r="AC6" s="171"/>
      <c r="AE6" s="131" t="s">
        <v>72</v>
      </c>
      <c r="AF6" s="131">
        <f>ROUNDDOWN($X$6*0.8,0)</f>
        <v>20400</v>
      </c>
      <c r="AG6" s="131">
        <f>ROUNDDOWN($X$6*0.5,0)</f>
        <v>12750</v>
      </c>
      <c r="AH6" s="131">
        <f>ROUNDDOWN($X$6*0.3,0)</f>
        <v>7650</v>
      </c>
      <c r="AI6" s="131">
        <f>ROUNDDOWN($Z$6*0.8,0)</f>
        <v>14240</v>
      </c>
      <c r="AJ6" s="131">
        <f>ROUNDDOWN($Z$6*0.5,0)</f>
        <v>8900</v>
      </c>
      <c r="AK6" s="131">
        <f>ROUNDDOWN($Z$6*0.3,0)</f>
        <v>5340</v>
      </c>
    </row>
    <row r="7" spans="3:37" ht="18.75" customHeight="1">
      <c r="C7" s="14"/>
      <c r="D7" s="14"/>
      <c r="E7" s="44"/>
      <c r="F7" s="44"/>
      <c r="G7" s="44"/>
      <c r="H7" s="44"/>
      <c r="I7" s="14"/>
      <c r="J7" s="14"/>
      <c r="L7" s="113"/>
      <c r="M7" s="118"/>
      <c r="N7" s="126"/>
      <c r="O7" s="131">
        <f>IF(M7-1&lt;0,0,M7-1)</f>
        <v>0</v>
      </c>
      <c r="T7" s="147"/>
      <c r="U7" s="147"/>
      <c r="V7" s="165"/>
      <c r="W7" s="165"/>
      <c r="X7" s="171"/>
      <c r="Y7" s="171"/>
      <c r="Z7" s="171"/>
      <c r="AA7" s="171"/>
      <c r="AB7" s="171"/>
      <c r="AC7" s="171"/>
      <c r="AE7" s="131" t="s">
        <v>73</v>
      </c>
      <c r="AF7" s="131">
        <f>ROUNDDOWN($X$8*0.8,0)</f>
        <v>8080</v>
      </c>
      <c r="AG7" s="131">
        <f>ROUNDDOWN($X$8*0.5,0)</f>
        <v>5050</v>
      </c>
      <c r="AH7" s="131">
        <f>ROUNDDOWN($X$8*0.3,0)</f>
        <v>3030</v>
      </c>
      <c r="AI7" s="131">
        <f>ROUNDDOWN($Z$8*0.8,0)</f>
        <v>5600</v>
      </c>
      <c r="AJ7" s="131">
        <f>ROUNDDOWN($Z$8*0.5,0)</f>
        <v>3500</v>
      </c>
      <c r="AK7" s="131">
        <f>ROUNDDOWN($Z$8*0.3,0)</f>
        <v>2100</v>
      </c>
    </row>
    <row r="8" spans="3:37" ht="18.75" customHeight="1">
      <c r="C8" s="15" t="s">
        <v>97</v>
      </c>
      <c r="D8" s="29"/>
      <c r="E8" s="45"/>
      <c r="F8" s="57" t="s">
        <v>5</v>
      </c>
      <c r="G8" s="67"/>
      <c r="H8" s="67"/>
      <c r="I8" s="67"/>
      <c r="J8" s="93"/>
      <c r="K8" s="102" t="s">
        <v>57</v>
      </c>
      <c r="L8" s="102" t="s">
        <v>58</v>
      </c>
      <c r="M8" s="119" t="s">
        <v>55</v>
      </c>
      <c r="N8" s="119" t="s">
        <v>56</v>
      </c>
      <c r="O8" s="44" t="s">
        <v>2</v>
      </c>
      <c r="P8" s="134" t="s">
        <v>47</v>
      </c>
      <c r="T8" s="148" t="s">
        <v>66</v>
      </c>
      <c r="U8" s="148"/>
      <c r="V8" s="165">
        <v>2.87</v>
      </c>
      <c r="W8" s="165"/>
      <c r="X8" s="171">
        <v>10100</v>
      </c>
      <c r="Y8" s="171"/>
      <c r="Z8" s="171">
        <v>7000</v>
      </c>
      <c r="AA8" s="171"/>
      <c r="AB8" s="171">
        <v>260000</v>
      </c>
      <c r="AC8" s="171"/>
      <c r="AE8" s="131" t="s">
        <v>2</v>
      </c>
      <c r="AF8" s="131">
        <f>ROUNDDOWN($X$10*0.8,0)</f>
        <v>12720</v>
      </c>
      <c r="AG8" s="131">
        <f>ROUNDDOWN($X$10*0.5,0)</f>
        <v>7950</v>
      </c>
      <c r="AH8" s="131">
        <f>ROUNDDOWN($X$10*0.3,0)</f>
        <v>4770</v>
      </c>
      <c r="AI8" s="131"/>
      <c r="AJ8" s="131"/>
      <c r="AK8" s="131"/>
    </row>
    <row r="9" spans="3:37" ht="18.75" customHeight="1">
      <c r="C9" s="16"/>
      <c r="D9" s="30"/>
      <c r="E9" s="46"/>
      <c r="F9" s="58"/>
      <c r="G9" s="68"/>
      <c r="H9" s="68"/>
      <c r="I9" s="68"/>
      <c r="J9" s="94"/>
      <c r="K9" s="102"/>
      <c r="L9" s="102"/>
      <c r="M9" s="44"/>
      <c r="N9" s="44"/>
      <c r="O9" s="44"/>
      <c r="P9" s="134"/>
      <c r="T9" s="148"/>
      <c r="U9" s="148"/>
      <c r="V9" s="165"/>
      <c r="W9" s="165"/>
      <c r="X9" s="171"/>
      <c r="Y9" s="171"/>
      <c r="Z9" s="171"/>
      <c r="AA9" s="171"/>
      <c r="AB9" s="171"/>
      <c r="AC9" s="171"/>
      <c r="AE9" s="131"/>
      <c r="AF9" s="131"/>
      <c r="AG9" s="131"/>
      <c r="AH9" s="131"/>
      <c r="AI9" s="131"/>
      <c r="AJ9" s="131"/>
      <c r="AK9" s="131"/>
    </row>
    <row r="10" spans="3:37" ht="18.75" customHeight="1">
      <c r="C10" s="16"/>
      <c r="D10" s="30"/>
      <c r="E10" s="46"/>
      <c r="F10" s="58"/>
      <c r="G10" s="68"/>
      <c r="H10" s="68"/>
      <c r="I10" s="68"/>
      <c r="J10" s="94"/>
      <c r="K10" s="102"/>
      <c r="L10" s="102"/>
      <c r="M10" s="44"/>
      <c r="N10" s="44"/>
      <c r="O10" s="44"/>
      <c r="P10" s="134"/>
      <c r="T10" s="148" t="s">
        <v>22</v>
      </c>
      <c r="U10" s="148"/>
      <c r="V10" s="165">
        <v>2.5099999999999998</v>
      </c>
      <c r="W10" s="165"/>
      <c r="X10" s="171">
        <v>15900</v>
      </c>
      <c r="Y10" s="171"/>
      <c r="Z10" s="173"/>
      <c r="AA10" s="173"/>
      <c r="AB10" s="171">
        <v>170000</v>
      </c>
      <c r="AC10" s="171"/>
    </row>
    <row r="11" spans="3:37" ht="18.75" customHeight="1">
      <c r="C11" s="17" t="s">
        <v>18</v>
      </c>
      <c r="D11" s="31"/>
      <c r="E11" s="47"/>
      <c r="F11" s="59"/>
      <c r="G11" s="59"/>
      <c r="H11" s="78" t="s">
        <v>46</v>
      </c>
      <c r="I11" s="87">
        <f>IF(F11&gt;430000,F11-430000,0)</f>
        <v>0</v>
      </c>
      <c r="J11" s="95" t="s">
        <v>46</v>
      </c>
      <c r="K11" s="103">
        <f>IF(I17,I11/I17,0)</f>
        <v>0</v>
      </c>
      <c r="L11" s="103">
        <f>IF(SUMPRODUCT((E11&gt;38)*(E11&lt;65))&gt;0,IFERROR(I11/I18,0),0)</f>
        <v>0</v>
      </c>
      <c r="M11" s="120">
        <f>IF(E11="",0,IF(E11&gt;6,$I$22*K11+$D$24+$D$26/$E$18,$D$26/$E$18))</f>
        <v>0</v>
      </c>
      <c r="N11" s="127">
        <f>IF(E11="",0,IF(E11&gt;6,$I$34*K11+$D$36+$D$38/$E$18,$D$38/$E$18))</f>
        <v>0</v>
      </c>
      <c r="O11" s="132">
        <f>IF(SUMPRODUCT((E11&gt;=39)*(E11&lt;65))&gt;0,L11*I46+D48,0)</f>
        <v>0</v>
      </c>
      <c r="P11" s="135">
        <f>ROUNDDOWN(SUM(M11:O11),-2)</f>
        <v>0</v>
      </c>
      <c r="T11" s="148"/>
      <c r="U11" s="148"/>
      <c r="V11" s="165"/>
      <c r="W11" s="165"/>
      <c r="X11" s="171"/>
      <c r="Y11" s="171"/>
      <c r="Z11" s="173"/>
      <c r="AA11" s="173"/>
      <c r="AB11" s="171"/>
      <c r="AC11" s="171"/>
    </row>
    <row r="12" spans="3:37" ht="18.75" customHeight="1">
      <c r="C12" s="17" t="s">
        <v>37</v>
      </c>
      <c r="D12" s="31"/>
      <c r="E12" s="48"/>
      <c r="F12" s="60"/>
      <c r="G12" s="69"/>
      <c r="H12" s="79" t="s">
        <v>46</v>
      </c>
      <c r="I12" s="87">
        <f>IF(F12&gt;430000,F12-430000,0)</f>
        <v>0</v>
      </c>
      <c r="J12" s="95" t="s">
        <v>46</v>
      </c>
      <c r="K12" s="104">
        <f>IF(I17,I12/I17,0)</f>
        <v>0</v>
      </c>
      <c r="L12" s="104">
        <f>IF(SUMPRODUCT((E12&gt;38)*(E12&lt;65))&gt;0,IFERROR(I12/I18,0),0)</f>
        <v>0</v>
      </c>
      <c r="M12" s="120">
        <f>IF(E12="",0,IF(E12&gt;6,$I$22*K12+$D$24+$D$26/$E$18,$D$26/$E$18))</f>
        <v>0</v>
      </c>
      <c r="N12" s="127">
        <f>IF(E12="",0,IF(E12&gt;6,$I$34*K12+$D$36+$D$38/$E$18,$D$38/$E$18))</f>
        <v>0</v>
      </c>
      <c r="O12" s="133">
        <f>IF(SUMPRODUCT((E12&gt;=39)*(E12&lt;65))&gt;0,L12*I46+D48,0)</f>
        <v>0</v>
      </c>
      <c r="P12" s="135">
        <f>ROUNDDOWN(SUM(M12:O12),-2)</f>
        <v>0</v>
      </c>
      <c r="S12" s="138"/>
      <c r="T12" s="138"/>
      <c r="U12" s="138"/>
      <c r="V12" s="138"/>
      <c r="W12" s="138"/>
      <c r="X12" s="138"/>
      <c r="Y12" s="138"/>
      <c r="Z12" s="138"/>
      <c r="AA12" s="138"/>
      <c r="AB12" s="138"/>
      <c r="AC12" s="138"/>
    </row>
    <row r="13" spans="3:37" ht="18.75" customHeight="1">
      <c r="C13" s="17" t="s">
        <v>13</v>
      </c>
      <c r="D13" s="32"/>
      <c r="E13" s="48"/>
      <c r="F13" s="60"/>
      <c r="G13" s="69"/>
      <c r="H13" s="79" t="s">
        <v>46</v>
      </c>
      <c r="I13" s="87">
        <f>IF(F13&gt;430000,F13-430000,0)</f>
        <v>0</v>
      </c>
      <c r="J13" s="95" t="s">
        <v>46</v>
      </c>
      <c r="K13" s="104">
        <f>IF(I17,I13/I17,0)</f>
        <v>0</v>
      </c>
      <c r="L13" s="104">
        <f>IF(SUMPRODUCT((E13&gt;38)*(E13&lt;65))&gt;0,IFERROR(I13/I18,0),0)</f>
        <v>0</v>
      </c>
      <c r="M13" s="120">
        <f>IF(E13="",0,IF(E13&gt;6,$I$22*K13+$D$24+$D$26/$E$18,$D$26/$E$18))</f>
        <v>0</v>
      </c>
      <c r="N13" s="127">
        <f>IF(E13="",0,IF(E13&gt;6,$I$34*K13+$D$36+$D$38/$E$18,$D$38/$E$18))</f>
        <v>0</v>
      </c>
      <c r="O13" s="133">
        <f>IF(SUMPRODUCT((E13&gt;=39)*(E13&lt;65))&gt;0,L13*I46+D48,0)</f>
        <v>0</v>
      </c>
      <c r="P13" s="135">
        <f>ROUNDDOWN(SUM(M13:O13),-2)</f>
        <v>0</v>
      </c>
      <c r="R13" s="136"/>
      <c r="S13" s="139" t="s">
        <v>101</v>
      </c>
      <c r="T13" s="140"/>
      <c r="U13" s="140"/>
      <c r="V13" s="140"/>
      <c r="W13" s="140"/>
      <c r="X13" s="140"/>
      <c r="Y13" s="140"/>
      <c r="Z13" s="140"/>
      <c r="AA13" s="140"/>
      <c r="AB13" s="140"/>
      <c r="AC13" s="192"/>
    </row>
    <row r="14" spans="3:37" ht="18.75" customHeight="1">
      <c r="C14" s="17" t="s">
        <v>38</v>
      </c>
      <c r="D14" s="31"/>
      <c r="E14" s="48"/>
      <c r="F14" s="60"/>
      <c r="G14" s="69"/>
      <c r="H14" s="80" t="s">
        <v>46</v>
      </c>
      <c r="I14" s="87">
        <f>IF(F14&gt;430000,F14-430000,0)</f>
        <v>0</v>
      </c>
      <c r="J14" s="95" t="s">
        <v>46</v>
      </c>
      <c r="K14" s="104">
        <f>IF(I17,I14/I17,0)</f>
        <v>0</v>
      </c>
      <c r="L14" s="104">
        <f>IF(SUMPRODUCT((E14&gt;38)*(E14&lt;65))&gt;0,IFERROR(I14/I18,0),0)</f>
        <v>0</v>
      </c>
      <c r="M14" s="120">
        <f>IF(E14="",0,IF(E14&gt;6,$I$22*K14+$D$24+$D$26/$E$18,$D$26/$E$18))</f>
        <v>0</v>
      </c>
      <c r="N14" s="127">
        <f>IF(E14="",0,IF(E14&gt;6,$I$34*K14+$D$36+$D$38/$E$18,$D$38/$E$18))</f>
        <v>0</v>
      </c>
      <c r="O14" s="133">
        <f>IF(SUMPRODUCT((E14&gt;=39)*(E14&lt;65))&gt;0,L14*I46+D48,0)</f>
        <v>0</v>
      </c>
      <c r="P14" s="135">
        <f>ROUNDDOWN(SUM(M14:O14),-2)</f>
        <v>0</v>
      </c>
      <c r="R14" s="136"/>
      <c r="S14" s="140"/>
      <c r="T14" s="140"/>
      <c r="U14" s="140"/>
      <c r="V14" s="140"/>
      <c r="W14" s="140"/>
      <c r="X14" s="140"/>
      <c r="Y14" s="140"/>
      <c r="Z14" s="140"/>
      <c r="AA14" s="140"/>
      <c r="AB14" s="140"/>
      <c r="AC14" s="192"/>
    </row>
    <row r="15" spans="3:37" ht="18.75" customHeight="1">
      <c r="C15" s="18" t="s">
        <v>39</v>
      </c>
      <c r="D15" s="33"/>
      <c r="E15" s="49"/>
      <c r="F15" s="60"/>
      <c r="G15" s="69"/>
      <c r="H15" s="81" t="s">
        <v>46</v>
      </c>
      <c r="I15" s="87">
        <f>IF(F15&gt;430000,F15-430000,0)</f>
        <v>0</v>
      </c>
      <c r="J15" s="95" t="s">
        <v>46</v>
      </c>
      <c r="K15" s="104">
        <f>IF(I17,I15/I17,0)</f>
        <v>0</v>
      </c>
      <c r="L15" s="104">
        <f>IF(SUMPRODUCT((E15&gt;38)*(E15&lt;65))&gt;0,IFERROR(I15/I18,0),0)</f>
        <v>0</v>
      </c>
      <c r="M15" s="120">
        <f>IF(E15="",0,IF(E15&gt;6,$I$22*K15+$D$24+$D$26/$E$18,$D$26/$E$18))</f>
        <v>0</v>
      </c>
      <c r="N15" s="127">
        <f>IF(E15="",0,IF(E15&gt;6,$I$34*K15+$D$36+$D$38/$E$18,$D$38/$E$18))</f>
        <v>0</v>
      </c>
      <c r="O15" s="133">
        <f>IF(SUMPRODUCT((E15&gt;=39)*(E15&lt;65))&gt;0,L15*I46+D48,0)</f>
        <v>0</v>
      </c>
      <c r="P15" s="135">
        <f>ROUNDDOWN(SUM(M15:O15),-2)</f>
        <v>0</v>
      </c>
      <c r="R15" s="136"/>
      <c r="S15" s="140"/>
      <c r="T15" s="140"/>
      <c r="U15" s="140"/>
      <c r="V15" s="140"/>
      <c r="W15" s="140"/>
      <c r="X15" s="140"/>
      <c r="Y15" s="140"/>
      <c r="Z15" s="140"/>
      <c r="AA15" s="140"/>
      <c r="AB15" s="140"/>
      <c r="AC15" s="192"/>
    </row>
    <row r="16" spans="3:37" ht="18.75" customHeight="1">
      <c r="C16" s="19" t="s">
        <v>69</v>
      </c>
      <c r="D16" s="34"/>
      <c r="E16" s="50"/>
      <c r="F16" s="61"/>
      <c r="G16" s="70"/>
      <c r="H16" s="82" t="s">
        <v>54</v>
      </c>
      <c r="I16" s="87"/>
      <c r="J16" s="95"/>
      <c r="K16" s="104">
        <f t="shared" ref="K16:P16" si="0">SUM(K11:K15)</f>
        <v>0</v>
      </c>
      <c r="L16" s="104">
        <f t="shared" si="0"/>
        <v>0</v>
      </c>
      <c r="M16" s="120">
        <f t="shared" si="0"/>
        <v>0</v>
      </c>
      <c r="N16" s="120">
        <f t="shared" si="0"/>
        <v>0</v>
      </c>
      <c r="O16" s="133">
        <f t="shared" si="0"/>
        <v>0</v>
      </c>
      <c r="P16" s="135">
        <f t="shared" si="0"/>
        <v>0</v>
      </c>
      <c r="R16" s="136"/>
      <c r="S16" s="140"/>
      <c r="T16" s="140"/>
      <c r="U16" s="140"/>
      <c r="V16" s="140"/>
      <c r="W16" s="140"/>
      <c r="X16" s="140"/>
      <c r="Y16" s="140"/>
      <c r="Z16" s="140"/>
      <c r="AA16" s="140"/>
      <c r="AB16" s="140"/>
      <c r="AC16" s="192"/>
    </row>
    <row r="17" spans="2:29" ht="18.75" customHeight="1">
      <c r="B17" s="3"/>
      <c r="C17" s="20" t="s">
        <v>10</v>
      </c>
      <c r="D17" s="35"/>
      <c r="E17" s="51" t="s">
        <v>47</v>
      </c>
      <c r="F17" s="62">
        <f>SUM(F11:G16)</f>
        <v>0</v>
      </c>
      <c r="G17" s="71"/>
      <c r="H17" s="83" t="s">
        <v>46</v>
      </c>
      <c r="I17" s="88">
        <f>SUM(I11:I15)</f>
        <v>0</v>
      </c>
      <c r="J17" s="96" t="s">
        <v>46</v>
      </c>
      <c r="R17" s="136"/>
      <c r="S17" s="140"/>
      <c r="T17" s="140"/>
      <c r="U17" s="140"/>
      <c r="V17" s="140"/>
      <c r="W17" s="140"/>
      <c r="X17" s="140"/>
      <c r="Y17" s="140"/>
      <c r="Z17" s="140"/>
      <c r="AA17" s="140"/>
      <c r="AB17" s="140"/>
      <c r="AC17" s="192"/>
    </row>
    <row r="18" spans="2:29" ht="18.75" customHeight="1">
      <c r="B18" s="3"/>
      <c r="C18" s="20"/>
      <c r="D18" s="35"/>
      <c r="E18" s="52">
        <f>COUNT(E11:E15)</f>
        <v>0</v>
      </c>
      <c r="F18" s="51"/>
      <c r="G18" s="72"/>
      <c r="H18" s="84" t="s">
        <v>52</v>
      </c>
      <c r="I18" s="89">
        <f>IF(SUMPRODUCT((E11&gt;38)*(E11&lt;65))&gt;0,I11,0)+IF(SUMPRODUCT((E12&gt;38)*(E12&lt;65))&gt;0,I12,0)+IF(SUMPRODUCT((E13&gt;38)*(E13&lt;65))&gt;0,I13,0)+IF(SUMPRODUCT((E14&gt;38)*(E14&lt;65))&gt;0,I14,0)+IF(SUMPRODUCT((E15&gt;38)*(E15&lt;65))&gt;0,I15,0)</f>
        <v>0</v>
      </c>
      <c r="J18" s="97" t="s">
        <v>46</v>
      </c>
      <c r="L18" s="114">
        <f>IF(F17&lt;=430000+(100000*O7),7,IF(F17&lt;=(430000+(100000*O7)+295000*COUNTA(E11:E15)),5,IF(F17&lt;=(430000+(100000*O7)+545000*COUNTA(E11:E15)),2,"対象外")))</f>
        <v>7</v>
      </c>
      <c r="M18" s="114">
        <f>IFERROR(I11/I18,0)</f>
        <v>0</v>
      </c>
      <c r="R18" s="136"/>
      <c r="S18" s="140"/>
      <c r="T18" s="140"/>
      <c r="U18" s="140"/>
      <c r="V18" s="140"/>
      <c r="W18" s="140"/>
      <c r="X18" s="140"/>
      <c r="Y18" s="140"/>
      <c r="Z18" s="140"/>
      <c r="AA18" s="140"/>
      <c r="AB18" s="140"/>
      <c r="AC18" s="192"/>
    </row>
    <row r="19" spans="2:29" ht="18.75" customHeight="1">
      <c r="B19" s="3"/>
      <c r="C19" s="21" t="s">
        <v>50</v>
      </c>
      <c r="D19" s="31"/>
      <c r="E19" s="53">
        <f>IF(F17&lt;=430000+(100000*O7),7,IF(F17&lt;=(430000+(100000*O7)+305000*COUNTA(E11:E15)),5,IF(F17&lt;=(430000+(100000*O7)+560000*COUNTA(E11:E15)),2,"対象外")))</f>
        <v>7</v>
      </c>
      <c r="F19" s="51"/>
      <c r="G19" s="72" t="s">
        <v>53</v>
      </c>
      <c r="H19" s="85"/>
      <c r="I19" s="51"/>
      <c r="J19" s="85"/>
      <c r="R19" s="136"/>
      <c r="S19" s="140"/>
      <c r="T19" s="140"/>
      <c r="U19" s="140"/>
      <c r="V19" s="140"/>
      <c r="W19" s="140"/>
      <c r="X19" s="140"/>
      <c r="Y19" s="140"/>
      <c r="Z19" s="140"/>
      <c r="AA19" s="140"/>
      <c r="AB19" s="140"/>
      <c r="AC19" s="192"/>
    </row>
    <row r="20" spans="2:29" ht="18.75" customHeight="1">
      <c r="H20" s="72"/>
      <c r="R20" s="136"/>
      <c r="S20" s="140"/>
      <c r="T20" s="140"/>
      <c r="U20" s="140"/>
      <c r="V20" s="140"/>
      <c r="W20" s="140"/>
      <c r="X20" s="140"/>
      <c r="Y20" s="140"/>
      <c r="Z20" s="140"/>
      <c r="AA20" s="140"/>
      <c r="AB20" s="140"/>
      <c r="AC20" s="192"/>
    </row>
    <row r="21" spans="2:29" s="2" customFormat="1" ht="18.75" customHeight="1">
      <c r="B21" s="4" t="s">
        <v>85</v>
      </c>
      <c r="D21" s="36"/>
      <c r="E21" s="54"/>
      <c r="F21" s="36"/>
      <c r="R21" s="137"/>
      <c r="S21" s="140"/>
      <c r="T21" s="140"/>
      <c r="U21" s="140"/>
      <c r="V21" s="140"/>
      <c r="W21" s="140"/>
      <c r="X21" s="140"/>
      <c r="Y21" s="140"/>
      <c r="Z21" s="140"/>
      <c r="AA21" s="140"/>
      <c r="AB21" s="140"/>
      <c r="AC21" s="192"/>
    </row>
    <row r="22" spans="2:29" s="2" customFormat="1" ht="18.75" customHeight="1">
      <c r="B22" s="5" t="s">
        <v>6</v>
      </c>
      <c r="D22" s="37">
        <f>$I$17</f>
        <v>0</v>
      </c>
      <c r="E22" s="55" t="s">
        <v>11</v>
      </c>
      <c r="F22" s="63">
        <f>V6</f>
        <v>7.24</v>
      </c>
      <c r="G22" s="41" t="s">
        <v>8</v>
      </c>
      <c r="H22" s="55" t="s">
        <v>12</v>
      </c>
      <c r="I22" s="40">
        <f>ROUNDDOWN(D22*F22,-2)/100</f>
        <v>0</v>
      </c>
      <c r="J22" s="39"/>
      <c r="K22" s="2" t="s">
        <v>26</v>
      </c>
      <c r="R22" s="137"/>
      <c r="S22" s="140"/>
      <c r="T22" s="140"/>
      <c r="U22" s="140"/>
      <c r="V22" s="140"/>
      <c r="W22" s="140"/>
      <c r="X22" s="140"/>
      <c r="Y22" s="140"/>
      <c r="Z22" s="140"/>
      <c r="AA22" s="140"/>
      <c r="AB22" s="140"/>
      <c r="AC22" s="192"/>
    </row>
    <row r="23" spans="2:29" s="2" customFormat="1" ht="18.75" customHeight="1">
      <c r="E23" s="55"/>
      <c r="F23" s="64"/>
      <c r="G23" s="64"/>
      <c r="R23" s="137"/>
      <c r="S23" s="140"/>
      <c r="T23" s="140"/>
      <c r="U23" s="140"/>
      <c r="V23" s="140"/>
      <c r="W23" s="140"/>
      <c r="X23" s="140"/>
      <c r="Y23" s="140"/>
      <c r="Z23" s="140"/>
      <c r="AA23" s="140"/>
      <c r="AB23" s="140"/>
      <c r="AC23" s="192"/>
    </row>
    <row r="24" spans="2:29" s="2" customFormat="1" ht="18.75" customHeight="1">
      <c r="B24" s="5" t="s">
        <v>9</v>
      </c>
      <c r="D24" s="38">
        <f>IF(E19=7,AH6,IF(E19=5,AG6,IF(E19=2,AF6,X6)))</f>
        <v>7650</v>
      </c>
      <c r="E24" s="55" t="s">
        <v>11</v>
      </c>
      <c r="F24" s="41">
        <f>SUMPRODUCT((E11:E15&gt;6)*(E11:E15&lt;75))</f>
        <v>0</v>
      </c>
      <c r="G24" s="41" t="s">
        <v>16</v>
      </c>
      <c r="H24" s="55" t="s">
        <v>12</v>
      </c>
      <c r="I24" s="38">
        <f>D24*F24</f>
        <v>0</v>
      </c>
      <c r="J24" s="39"/>
      <c r="K24" s="105" t="s">
        <v>4</v>
      </c>
      <c r="L24" s="105"/>
      <c r="R24" s="137"/>
      <c r="S24" s="140"/>
      <c r="T24" s="140"/>
      <c r="U24" s="140"/>
      <c r="V24" s="140"/>
      <c r="W24" s="140"/>
      <c r="X24" s="140"/>
      <c r="Y24" s="140"/>
      <c r="Z24" s="140"/>
      <c r="AA24" s="140"/>
      <c r="AB24" s="140"/>
      <c r="AC24" s="192"/>
    </row>
    <row r="25" spans="2:29" s="2" customFormat="1" ht="18.75" customHeight="1">
      <c r="D25" s="39"/>
      <c r="E25" s="55"/>
      <c r="I25" s="39"/>
      <c r="R25" s="137"/>
      <c r="S25" s="140"/>
      <c r="T25" s="140"/>
      <c r="U25" s="140"/>
      <c r="V25" s="140"/>
      <c r="W25" s="140"/>
      <c r="X25" s="140"/>
      <c r="Y25" s="140"/>
      <c r="Z25" s="140"/>
      <c r="AA25" s="140"/>
      <c r="AB25" s="140"/>
      <c r="AC25" s="192"/>
    </row>
    <row r="26" spans="2:29" s="2" customFormat="1" ht="18.75" customHeight="1">
      <c r="B26" s="5" t="s">
        <v>14</v>
      </c>
      <c r="D26" s="38">
        <f>IF(E19=7,AK6,IF(E19=5,AJ6,IF(E19=2,AI6,Z6)))</f>
        <v>5340</v>
      </c>
      <c r="E26" s="55" t="s">
        <v>11</v>
      </c>
      <c r="F26" s="41">
        <v>1</v>
      </c>
      <c r="G26" s="41" t="s">
        <v>20</v>
      </c>
      <c r="H26" s="55" t="s">
        <v>12</v>
      </c>
      <c r="I26" s="38">
        <f>D26*F26</f>
        <v>5340</v>
      </c>
      <c r="J26" s="39"/>
      <c r="K26" s="106" t="s">
        <v>27</v>
      </c>
      <c r="L26" s="106"/>
      <c r="R26" s="137"/>
      <c r="S26" s="140"/>
      <c r="T26" s="140"/>
      <c r="U26" s="140"/>
      <c r="V26" s="140"/>
      <c r="W26" s="140"/>
      <c r="X26" s="140"/>
      <c r="Y26" s="140"/>
      <c r="Z26" s="140"/>
      <c r="AA26" s="140"/>
      <c r="AB26" s="140"/>
      <c r="AC26" s="192"/>
    </row>
    <row r="27" spans="2:29" s="2" customFormat="1" ht="18.75" customHeight="1">
      <c r="R27" s="137"/>
      <c r="S27" s="140"/>
      <c r="T27" s="140"/>
      <c r="U27" s="140"/>
      <c r="V27" s="140"/>
      <c r="W27" s="140"/>
      <c r="X27" s="140"/>
      <c r="Y27" s="140"/>
      <c r="Z27" s="140"/>
      <c r="AA27" s="140"/>
      <c r="AB27" s="140"/>
      <c r="AC27" s="192"/>
    </row>
    <row r="28" spans="2:29" s="2" customFormat="1" ht="18.75" customHeight="1">
      <c r="C28" s="22"/>
      <c r="E28" s="56" t="s">
        <v>29</v>
      </c>
      <c r="F28" s="56"/>
      <c r="G28" s="56"/>
      <c r="H28" s="55" t="s">
        <v>12</v>
      </c>
      <c r="I28" s="38">
        <f>SUM(I22,I24,I26)</f>
        <v>5340</v>
      </c>
      <c r="J28" s="98" t="s">
        <v>75</v>
      </c>
      <c r="K28" s="98"/>
      <c r="L28" s="115">
        <f>AB6</f>
        <v>660000</v>
      </c>
      <c r="R28" s="137"/>
      <c r="S28" s="140"/>
      <c r="T28" s="140"/>
      <c r="U28" s="140"/>
      <c r="V28" s="140"/>
      <c r="W28" s="140"/>
      <c r="X28" s="140"/>
      <c r="Y28" s="140"/>
      <c r="Z28" s="140"/>
      <c r="AA28" s="140"/>
      <c r="AB28" s="140"/>
      <c r="AC28" s="192"/>
    </row>
    <row r="29" spans="2:29" s="2" customFormat="1" ht="18.75" customHeight="1">
      <c r="H29" s="65"/>
      <c r="R29" s="137"/>
      <c r="S29" s="141"/>
      <c r="T29" s="149" t="s">
        <v>77</v>
      </c>
      <c r="U29" s="157"/>
      <c r="V29" s="157"/>
      <c r="W29" s="157"/>
      <c r="X29" s="157"/>
      <c r="Y29" s="157"/>
      <c r="Z29" s="157"/>
      <c r="AA29" s="178" t="s">
        <v>67</v>
      </c>
      <c r="AB29" s="186" t="s">
        <v>63</v>
      </c>
      <c r="AC29" s="193"/>
    </row>
    <row r="30" spans="2:29" s="2" customFormat="1" ht="18.75" customHeight="1">
      <c r="H30" s="65" t="s">
        <v>23</v>
      </c>
      <c r="I30" s="90">
        <f>ROUNDDOWN(IF(I28&gt;=AB6,AB6,ROUNDDOWN(I28,-2)),-2)</f>
        <v>5300</v>
      </c>
      <c r="J30" s="99" t="s">
        <v>28</v>
      </c>
      <c r="K30" s="107"/>
      <c r="L30" s="107"/>
      <c r="N30" s="128"/>
      <c r="R30" s="137"/>
      <c r="T30" s="150"/>
      <c r="U30" s="158"/>
      <c r="V30" s="158"/>
      <c r="W30" s="158"/>
      <c r="X30" s="158"/>
      <c r="Y30" s="158"/>
      <c r="Z30" s="158"/>
      <c r="AA30" s="179"/>
      <c r="AB30" s="187"/>
      <c r="AC30" s="137"/>
    </row>
    <row r="31" spans="2:29" s="2" customFormat="1" ht="18.75" customHeight="1">
      <c r="B31" s="6"/>
      <c r="C31" s="6"/>
      <c r="D31" s="6"/>
      <c r="E31" s="6"/>
      <c r="F31" s="6"/>
      <c r="G31" s="73"/>
      <c r="H31" s="73"/>
      <c r="I31" s="73"/>
      <c r="J31" s="73"/>
      <c r="K31" s="6"/>
      <c r="R31" s="137"/>
      <c r="T31" s="151" t="s">
        <v>79</v>
      </c>
      <c r="U31" s="159" t="s">
        <v>84</v>
      </c>
      <c r="V31" s="166"/>
      <c r="W31" s="166"/>
      <c r="X31" s="166"/>
      <c r="Y31" s="166"/>
      <c r="Z31" s="174"/>
      <c r="AA31" s="180" t="s">
        <v>81</v>
      </c>
      <c r="AB31" s="188" t="s">
        <v>81</v>
      </c>
      <c r="AC31" s="137"/>
    </row>
    <row r="32" spans="2:29" s="2" customFormat="1" ht="18.75" customHeight="1">
      <c r="R32" s="137"/>
      <c r="T32" s="152"/>
      <c r="U32" s="160"/>
      <c r="V32" s="167"/>
      <c r="W32" s="167"/>
      <c r="X32" s="167"/>
      <c r="Y32" s="167"/>
      <c r="Z32" s="175"/>
      <c r="AA32" s="181"/>
      <c r="AB32" s="189"/>
      <c r="AC32" s="137"/>
    </row>
    <row r="33" spans="2:29" s="2" customFormat="1" ht="18.75" customHeight="1">
      <c r="B33" s="4" t="s">
        <v>86</v>
      </c>
      <c r="D33" s="36"/>
      <c r="E33" s="54"/>
      <c r="R33" s="137"/>
      <c r="T33" s="151" t="s">
        <v>80</v>
      </c>
      <c r="U33" s="161" t="s">
        <v>98</v>
      </c>
      <c r="V33" s="166"/>
      <c r="W33" s="166"/>
      <c r="X33" s="166"/>
      <c r="Y33" s="166"/>
      <c r="Z33" s="174"/>
      <c r="AA33" s="180" t="s">
        <v>82</v>
      </c>
      <c r="AB33" s="188" t="s">
        <v>82</v>
      </c>
      <c r="AC33" s="137"/>
    </row>
    <row r="34" spans="2:29" s="2" customFormat="1" ht="18.75" customHeight="1">
      <c r="B34" s="5" t="s">
        <v>6</v>
      </c>
      <c r="D34" s="37">
        <f>$I$17</f>
        <v>0</v>
      </c>
      <c r="E34" s="55" t="s">
        <v>11</v>
      </c>
      <c r="F34" s="63">
        <f>V8</f>
        <v>2.87</v>
      </c>
      <c r="G34" s="41" t="s">
        <v>8</v>
      </c>
      <c r="H34" s="55" t="s">
        <v>12</v>
      </c>
      <c r="I34" s="40">
        <f>+ROUNDDOWN(D34*F34,-2)/100</f>
        <v>0</v>
      </c>
      <c r="J34" s="39"/>
      <c r="K34" s="65" t="s">
        <v>31</v>
      </c>
      <c r="L34" s="65"/>
      <c r="R34" s="137"/>
      <c r="T34" s="153"/>
      <c r="U34" s="162"/>
      <c r="V34" s="168"/>
      <c r="W34" s="168"/>
      <c r="X34" s="168"/>
      <c r="Y34" s="168"/>
      <c r="Z34" s="176"/>
      <c r="AA34" s="182"/>
      <c r="AB34" s="190"/>
      <c r="AC34" s="137"/>
    </row>
    <row r="35" spans="2:29" s="2" customFormat="1" ht="18.75" customHeight="1">
      <c r="E35" s="55"/>
      <c r="K35" s="65"/>
      <c r="L35" s="65"/>
      <c r="R35" s="137"/>
      <c r="T35" s="152"/>
      <c r="U35" s="160"/>
      <c r="V35" s="167"/>
      <c r="W35" s="167"/>
      <c r="X35" s="167"/>
      <c r="Y35" s="167"/>
      <c r="Z35" s="175"/>
      <c r="AA35" s="181"/>
      <c r="AB35" s="189"/>
      <c r="AC35" s="137"/>
    </row>
    <row r="36" spans="2:29" s="2" customFormat="1" ht="18.75" customHeight="1">
      <c r="B36" s="5" t="s">
        <v>9</v>
      </c>
      <c r="D36" s="38">
        <f>IF(E19=7,AH7,IF(E19=5,AG7,IF(E19=2,AF7,X8)))</f>
        <v>3030</v>
      </c>
      <c r="E36" s="55" t="s">
        <v>11</v>
      </c>
      <c r="F36" s="41">
        <f>F24</f>
        <v>0</v>
      </c>
      <c r="G36" s="41" t="s">
        <v>16</v>
      </c>
      <c r="H36" s="55" t="s">
        <v>12</v>
      </c>
      <c r="I36" s="38">
        <f>D36*F36</f>
        <v>0</v>
      </c>
      <c r="J36" s="39"/>
      <c r="K36" s="108" t="s">
        <v>17</v>
      </c>
      <c r="L36" s="108"/>
      <c r="R36" s="137"/>
      <c r="T36" s="154" t="s">
        <v>78</v>
      </c>
      <c r="U36" s="163" t="s">
        <v>99</v>
      </c>
      <c r="V36" s="169"/>
      <c r="W36" s="169"/>
      <c r="X36" s="169"/>
      <c r="Y36" s="169"/>
      <c r="Z36" s="177"/>
      <c r="AA36" s="183" t="s">
        <v>83</v>
      </c>
      <c r="AB36" s="191" t="s">
        <v>83</v>
      </c>
      <c r="AC36" s="137"/>
    </row>
    <row r="37" spans="2:29" s="2" customFormat="1" ht="18.75" customHeight="1">
      <c r="D37" s="39"/>
      <c r="I37" s="39"/>
      <c r="R37" s="137"/>
      <c r="T37" s="153"/>
      <c r="U37" s="162"/>
      <c r="V37" s="168"/>
      <c r="W37" s="168"/>
      <c r="X37" s="168"/>
      <c r="Y37" s="168"/>
      <c r="Z37" s="176"/>
      <c r="AA37" s="182"/>
      <c r="AB37" s="190"/>
      <c r="AC37" s="137"/>
    </row>
    <row r="38" spans="2:29" s="2" customFormat="1" ht="18.75" customHeight="1">
      <c r="B38" s="5" t="s">
        <v>14</v>
      </c>
      <c r="D38" s="38">
        <f>IF(E19=7,AK7,IF(E19=5,AJ7,IF(E19=2,AI7,Z8)))</f>
        <v>2100</v>
      </c>
      <c r="E38" s="55" t="s">
        <v>11</v>
      </c>
      <c r="F38" s="41">
        <v>1</v>
      </c>
      <c r="G38" s="41" t="s">
        <v>20</v>
      </c>
      <c r="H38" s="55" t="s">
        <v>12</v>
      </c>
      <c r="I38" s="38">
        <f>D38*F38</f>
        <v>2100</v>
      </c>
      <c r="J38" s="39"/>
      <c r="K38" s="108" t="s">
        <v>60</v>
      </c>
      <c r="L38" s="106"/>
      <c r="R38" s="137"/>
      <c r="T38" s="152"/>
      <c r="U38" s="160"/>
      <c r="V38" s="167"/>
      <c r="W38" s="167"/>
      <c r="X38" s="167"/>
      <c r="Y38" s="167"/>
      <c r="Z38" s="175"/>
      <c r="AA38" s="181"/>
      <c r="AB38" s="189"/>
      <c r="AC38" s="137"/>
    </row>
    <row r="39" spans="2:29" s="2" customFormat="1" ht="18.75" customHeight="1">
      <c r="R39" s="137"/>
      <c r="S39" s="142" t="s">
        <v>100</v>
      </c>
      <c r="T39" s="155"/>
      <c r="U39" s="155"/>
      <c r="V39" s="155"/>
      <c r="W39" s="155"/>
      <c r="X39" s="155"/>
      <c r="Y39" s="155"/>
      <c r="Z39" s="155"/>
      <c r="AA39" s="155"/>
      <c r="AB39" s="155"/>
      <c r="AC39" s="194"/>
    </row>
    <row r="40" spans="2:29" s="2" customFormat="1" ht="18.75" customHeight="1">
      <c r="G40" s="56" t="s">
        <v>43</v>
      </c>
      <c r="H40" s="55" t="s">
        <v>12</v>
      </c>
      <c r="I40" s="38">
        <f>SUM(I34,I36,I38)</f>
        <v>2100</v>
      </c>
      <c r="J40" s="98" t="s">
        <v>75</v>
      </c>
      <c r="K40" s="98"/>
      <c r="L40" s="115">
        <f>AB8</f>
        <v>260000</v>
      </c>
      <c r="R40" s="137"/>
      <c r="S40" s="143"/>
      <c r="T40" s="155"/>
      <c r="U40" s="155"/>
      <c r="V40" s="155"/>
      <c r="W40" s="155"/>
      <c r="X40" s="155"/>
      <c r="Y40" s="155"/>
      <c r="Z40" s="155"/>
      <c r="AA40" s="155"/>
      <c r="AB40" s="155"/>
      <c r="AC40" s="194"/>
    </row>
    <row r="41" spans="2:29" s="2" customFormat="1" ht="18.75" customHeight="1">
      <c r="F41" s="65"/>
      <c r="H41" s="65"/>
      <c r="R41" s="137"/>
      <c r="S41" s="143"/>
      <c r="T41" s="155"/>
      <c r="U41" s="155"/>
      <c r="V41" s="155"/>
      <c r="W41" s="155"/>
      <c r="X41" s="155"/>
      <c r="Y41" s="155"/>
      <c r="Z41" s="155"/>
      <c r="AA41" s="155"/>
      <c r="AB41" s="155"/>
      <c r="AC41" s="194"/>
    </row>
    <row r="42" spans="2:29" s="2" customFormat="1" ht="18.75" customHeight="1">
      <c r="H42" s="65" t="s">
        <v>23</v>
      </c>
      <c r="I42" s="90">
        <f>ROUNDDOWN(IF(I40&gt;=AB8,AB8,ROUNDDOWN(I40,-2)),-2)</f>
        <v>2100</v>
      </c>
      <c r="J42" s="99" t="s">
        <v>45</v>
      </c>
      <c r="K42" s="107"/>
      <c r="L42" s="107"/>
      <c r="N42" s="128"/>
      <c r="R42" s="137"/>
      <c r="S42" s="143"/>
      <c r="T42" s="155"/>
      <c r="U42" s="155"/>
      <c r="V42" s="155"/>
      <c r="W42" s="155"/>
      <c r="X42" s="155"/>
      <c r="Y42" s="155"/>
      <c r="Z42" s="155"/>
      <c r="AA42" s="155"/>
      <c r="AB42" s="155"/>
      <c r="AC42" s="194"/>
    </row>
    <row r="43" spans="2:29" s="2" customFormat="1" ht="18.75" customHeight="1">
      <c r="B43" s="6"/>
      <c r="C43" s="6"/>
      <c r="D43" s="6"/>
      <c r="E43" s="6"/>
      <c r="F43" s="6"/>
      <c r="G43" s="73"/>
      <c r="H43" s="73"/>
      <c r="I43" s="73"/>
      <c r="J43" s="73"/>
      <c r="K43" s="6"/>
      <c r="R43" s="137"/>
      <c r="S43" s="143"/>
      <c r="T43" s="155"/>
      <c r="U43" s="155"/>
      <c r="V43" s="155"/>
      <c r="W43" s="155"/>
      <c r="X43" s="155"/>
      <c r="Y43" s="155"/>
      <c r="Z43" s="155"/>
      <c r="AA43" s="155"/>
      <c r="AB43" s="155"/>
      <c r="AC43" s="194"/>
    </row>
    <row r="44" spans="2:29" s="2" customFormat="1" ht="18.75" customHeight="1">
      <c r="G44" s="55"/>
      <c r="H44" s="55"/>
      <c r="I44" s="55"/>
      <c r="J44" s="55"/>
      <c r="R44" s="137"/>
      <c r="S44" s="143"/>
      <c r="T44" s="155"/>
      <c r="U44" s="155"/>
      <c r="V44" s="155"/>
      <c r="W44" s="155"/>
      <c r="X44" s="155"/>
      <c r="Y44" s="155"/>
      <c r="Z44" s="155"/>
      <c r="AA44" s="155"/>
      <c r="AB44" s="155"/>
      <c r="AC44" s="194"/>
    </row>
    <row r="45" spans="2:29" s="2" customFormat="1" ht="18.75" customHeight="1">
      <c r="B45" s="4" t="s">
        <v>87</v>
      </c>
      <c r="D45" s="36"/>
      <c r="E45" s="54"/>
      <c r="F45" s="5"/>
      <c r="R45" s="137"/>
      <c r="S45" s="143"/>
      <c r="T45" s="155"/>
      <c r="U45" s="155"/>
      <c r="V45" s="155"/>
      <c r="W45" s="155"/>
      <c r="X45" s="155"/>
      <c r="Y45" s="155"/>
      <c r="Z45" s="155"/>
      <c r="AA45" s="155"/>
      <c r="AB45" s="155"/>
      <c r="AC45" s="194"/>
    </row>
    <row r="46" spans="2:29" s="2" customFormat="1" ht="18.75" customHeight="1">
      <c r="B46" s="5" t="s">
        <v>6</v>
      </c>
      <c r="D46" s="40">
        <f>IF(AND(E11&gt;=39,E11&lt;65),I11,0)+IF(AND(E12&gt;=39,E12&lt;65),I12,0)+IF(AND(E13&gt;=39,E13&lt;65),I13,0)+IF(AND(E14&gt;=39,E14&lt;65),I14,0)+IF(AND(E15&gt;=39,E15&lt;65),I15,0)</f>
        <v>0</v>
      </c>
      <c r="E46" s="55" t="s">
        <v>11</v>
      </c>
      <c r="F46" s="63">
        <f>V10</f>
        <v>2.5099999999999998</v>
      </c>
      <c r="G46" s="41" t="s">
        <v>8</v>
      </c>
      <c r="H46" s="55" t="s">
        <v>12</v>
      </c>
      <c r="I46" s="40">
        <f>ROUNDDOWN(D46*F46,-2)/100</f>
        <v>0</v>
      </c>
      <c r="J46" s="100"/>
      <c r="K46" s="65" t="s">
        <v>32</v>
      </c>
      <c r="L46" s="65"/>
      <c r="R46" s="137"/>
      <c r="S46" s="143"/>
      <c r="T46" s="155"/>
      <c r="U46" s="155"/>
      <c r="V46" s="155"/>
      <c r="W46" s="155"/>
      <c r="X46" s="155"/>
      <c r="Y46" s="155"/>
      <c r="Z46" s="155"/>
      <c r="AA46" s="155"/>
      <c r="AB46" s="155"/>
      <c r="AC46" s="194"/>
    </row>
    <row r="47" spans="2:29" s="2" customFormat="1" ht="18.75" customHeight="1">
      <c r="E47" s="55"/>
      <c r="K47" s="65"/>
      <c r="L47" s="65"/>
      <c r="R47" s="137"/>
      <c r="S47" s="143"/>
      <c r="T47" s="155"/>
      <c r="U47" s="155"/>
      <c r="V47" s="155"/>
      <c r="W47" s="155"/>
      <c r="X47" s="155"/>
      <c r="Y47" s="155"/>
      <c r="Z47" s="155"/>
      <c r="AA47" s="155"/>
      <c r="AB47" s="155"/>
      <c r="AC47" s="194"/>
    </row>
    <row r="48" spans="2:29" s="2" customFormat="1" ht="18.75" customHeight="1">
      <c r="B48" s="5" t="s">
        <v>9</v>
      </c>
      <c r="D48" s="38">
        <f>IF(E19=7,AH8,IF(E19=5,AG8,IF(E19=2,AF8,X10)))</f>
        <v>4770</v>
      </c>
      <c r="E48" s="55" t="s">
        <v>11</v>
      </c>
      <c r="F48" s="41">
        <f>SUMPRODUCT((E11:E15&gt;38)*(E11:E15&lt;65))</f>
        <v>0</v>
      </c>
      <c r="G48" s="41" t="s">
        <v>16</v>
      </c>
      <c r="H48" s="55" t="s">
        <v>12</v>
      </c>
      <c r="I48" s="38">
        <f>ROUNDDOWN(D48*F48,0)</f>
        <v>0</v>
      </c>
      <c r="J48" s="100"/>
      <c r="K48" s="108" t="s">
        <v>51</v>
      </c>
      <c r="L48" s="108"/>
      <c r="R48" s="137"/>
      <c r="S48" s="143"/>
      <c r="T48" s="155"/>
      <c r="U48" s="155"/>
      <c r="V48" s="155"/>
      <c r="W48" s="155"/>
      <c r="X48" s="155"/>
      <c r="Y48" s="155"/>
      <c r="Z48" s="155"/>
      <c r="AA48" s="155"/>
      <c r="AB48" s="155"/>
      <c r="AC48" s="194"/>
    </row>
    <row r="49" spans="2:29" s="2" customFormat="1" ht="18.75" customHeight="1">
      <c r="D49" s="39"/>
      <c r="I49" s="39"/>
      <c r="R49" s="137"/>
      <c r="S49" s="143"/>
      <c r="T49" s="155"/>
      <c r="U49" s="155"/>
      <c r="V49" s="155"/>
      <c r="W49" s="155"/>
      <c r="X49" s="155"/>
      <c r="Y49" s="155"/>
      <c r="Z49" s="155"/>
      <c r="AA49" s="155"/>
      <c r="AB49" s="155"/>
      <c r="AC49" s="194"/>
    </row>
    <row r="50" spans="2:29" ht="18.75" customHeight="1">
      <c r="B50" s="2"/>
      <c r="C50" s="2"/>
      <c r="D50" s="41"/>
      <c r="E50" s="41"/>
      <c r="G50" s="56" t="s">
        <v>62</v>
      </c>
      <c r="H50" s="55" t="s">
        <v>12</v>
      </c>
      <c r="I50" s="38">
        <f>SUM(I46,I48)</f>
        <v>0</v>
      </c>
      <c r="J50" s="98" t="s">
        <v>75</v>
      </c>
      <c r="K50" s="98"/>
      <c r="L50" s="115">
        <f>AB10</f>
        <v>170000</v>
      </c>
      <c r="R50" s="136"/>
      <c r="S50" s="143"/>
      <c r="T50" s="155"/>
      <c r="U50" s="155"/>
      <c r="V50" s="155"/>
      <c r="W50" s="155"/>
      <c r="X50" s="155"/>
      <c r="Y50" s="155"/>
      <c r="Z50" s="155"/>
      <c r="AA50" s="155"/>
      <c r="AB50" s="155"/>
      <c r="AC50" s="194"/>
    </row>
    <row r="51" spans="2:29" ht="18.75" customHeight="1">
      <c r="B51" s="2"/>
      <c r="C51" s="2"/>
      <c r="D51" s="2"/>
      <c r="E51" s="2"/>
      <c r="F51" s="65"/>
      <c r="G51" s="2"/>
      <c r="H51" s="65"/>
      <c r="I51" s="41"/>
      <c r="J51" s="41"/>
      <c r="K51" s="2"/>
      <c r="L51" s="2"/>
      <c r="R51" s="136"/>
      <c r="S51" s="144"/>
      <c r="T51" s="156"/>
      <c r="U51" s="156"/>
      <c r="V51" s="156"/>
      <c r="W51" s="156"/>
      <c r="X51" s="156"/>
      <c r="Y51" s="156"/>
      <c r="Z51" s="156"/>
      <c r="AA51" s="156"/>
      <c r="AB51" s="156"/>
      <c r="AC51" s="195"/>
    </row>
    <row r="52" spans="2:29" ht="18.75" customHeight="1">
      <c r="B52" s="2"/>
      <c r="C52" s="2"/>
      <c r="D52" s="2"/>
      <c r="E52" s="2"/>
      <c r="F52" s="2"/>
      <c r="G52" s="2"/>
      <c r="H52" s="65" t="s">
        <v>23</v>
      </c>
      <c r="I52" s="90">
        <f>ROUNDDOWN(IF(I50&gt;=AB10,AB10,ROUNDDOWN(I50,-2)),-2)</f>
        <v>0</v>
      </c>
      <c r="J52" s="99" t="s">
        <v>42</v>
      </c>
      <c r="K52" s="107"/>
      <c r="L52" s="107"/>
      <c r="N52" s="129"/>
    </row>
    <row r="53" spans="2:29" ht="18.75" customHeight="1">
      <c r="B53" s="6"/>
      <c r="C53" s="6"/>
      <c r="D53" s="6"/>
      <c r="E53" s="6"/>
      <c r="F53" s="6"/>
      <c r="G53" s="73"/>
      <c r="H53" s="73"/>
      <c r="I53" s="73"/>
      <c r="J53" s="73"/>
      <c r="K53" s="6"/>
      <c r="L53" s="41"/>
    </row>
    <row r="54" spans="2:29" ht="18.75" customHeight="1"/>
    <row r="55" spans="2:29" ht="18.75" customHeight="1">
      <c r="B55" s="7"/>
      <c r="C55" s="23"/>
      <c r="D55" s="23"/>
      <c r="E55" s="23"/>
      <c r="F55" s="23"/>
      <c r="G55" s="23"/>
      <c r="H55" s="23"/>
      <c r="I55" s="23"/>
      <c r="J55" s="23"/>
      <c r="K55" s="23"/>
      <c r="L55" s="23"/>
      <c r="M55" s="121"/>
    </row>
    <row r="56" spans="2:29" ht="18.75" customHeight="1">
      <c r="B56" s="8" t="s">
        <v>40</v>
      </c>
      <c r="C56" s="24"/>
      <c r="D56" s="42"/>
      <c r="E56" s="24"/>
      <c r="F56" s="24"/>
      <c r="G56" s="24"/>
      <c r="H56" s="24"/>
      <c r="I56" s="24"/>
      <c r="J56" s="24"/>
      <c r="K56" s="24"/>
      <c r="L56" s="24"/>
      <c r="M56" s="122"/>
    </row>
    <row r="57" spans="2:29" ht="18.75" customHeight="1">
      <c r="B57" s="8" t="s">
        <v>102</v>
      </c>
      <c r="C57" s="24"/>
      <c r="D57" s="43"/>
      <c r="E57" s="43"/>
      <c r="F57" s="43"/>
      <c r="G57" s="74" t="s">
        <v>33</v>
      </c>
      <c r="H57" s="86" t="s">
        <v>12</v>
      </c>
      <c r="I57" s="91">
        <f>SUM(I30,I42,I52)</f>
        <v>7400</v>
      </c>
      <c r="J57" s="101"/>
      <c r="K57" s="109"/>
      <c r="L57" s="109"/>
      <c r="M57" s="122"/>
    </row>
    <row r="58" spans="2:29" ht="18.75" customHeight="1">
      <c r="B58" s="9" t="s">
        <v>25</v>
      </c>
      <c r="C58" s="25"/>
      <c r="D58" s="25"/>
      <c r="E58" s="25"/>
      <c r="F58" s="24"/>
      <c r="G58" s="24"/>
      <c r="H58" s="24"/>
      <c r="I58" s="24"/>
      <c r="J58" s="24"/>
      <c r="K58" s="24"/>
      <c r="L58" s="24"/>
      <c r="M58" s="122"/>
    </row>
    <row r="59" spans="2:29" ht="18.75" customHeight="1">
      <c r="B59" s="10"/>
      <c r="C59" s="26"/>
      <c r="D59" s="26"/>
      <c r="E59" s="26"/>
      <c r="F59" s="66"/>
      <c r="G59" s="66"/>
      <c r="H59" s="66"/>
      <c r="I59" s="92"/>
      <c r="J59" s="66"/>
      <c r="K59" s="110"/>
      <c r="L59" s="110"/>
      <c r="M59" s="123"/>
    </row>
    <row r="60" spans="2:29" ht="7.5" customHeight="1"/>
  </sheetData>
  <sheetProtection password="D3E1" sheet="1" objects="1" scenarios="1"/>
  <mergeCells count="67">
    <mergeCell ref="M5:N5"/>
    <mergeCell ref="F11:G11"/>
    <mergeCell ref="F12:G12"/>
    <mergeCell ref="F13:G13"/>
    <mergeCell ref="F14:G14"/>
    <mergeCell ref="F15:G15"/>
    <mergeCell ref="F16:G16"/>
    <mergeCell ref="F17:G17"/>
    <mergeCell ref="E28:G28"/>
    <mergeCell ref="J28:K28"/>
    <mergeCell ref="G31:I31"/>
    <mergeCell ref="J40:K40"/>
    <mergeCell ref="G43:I43"/>
    <mergeCell ref="J50:K50"/>
    <mergeCell ref="G53:I53"/>
    <mergeCell ref="T4:U5"/>
    <mergeCell ref="V4:W5"/>
    <mergeCell ref="X4:Y5"/>
    <mergeCell ref="Z4:AA5"/>
    <mergeCell ref="AB4:AC5"/>
    <mergeCell ref="C6:D7"/>
    <mergeCell ref="E6:E7"/>
    <mergeCell ref="F6:H7"/>
    <mergeCell ref="I6:J7"/>
    <mergeCell ref="L6:L7"/>
    <mergeCell ref="M6:N7"/>
    <mergeCell ref="T6:U7"/>
    <mergeCell ref="V6:W7"/>
    <mergeCell ref="X6:Y7"/>
    <mergeCell ref="Z6:AA7"/>
    <mergeCell ref="AB6:AC7"/>
    <mergeCell ref="C8:E10"/>
    <mergeCell ref="F8:J10"/>
    <mergeCell ref="K8:K10"/>
    <mergeCell ref="L8:L10"/>
    <mergeCell ref="M8:M10"/>
    <mergeCell ref="N8:N10"/>
    <mergeCell ref="O8:O10"/>
    <mergeCell ref="P8:P10"/>
    <mergeCell ref="T8:U9"/>
    <mergeCell ref="V8:W9"/>
    <mergeCell ref="X8:Y9"/>
    <mergeCell ref="Z8:AA9"/>
    <mergeCell ref="AB8:AC9"/>
    <mergeCell ref="T10:U11"/>
    <mergeCell ref="V10:W11"/>
    <mergeCell ref="X10:Y11"/>
    <mergeCell ref="Z10:AA11"/>
    <mergeCell ref="AB10:AC11"/>
    <mergeCell ref="T29:Z30"/>
    <mergeCell ref="AA29:AA30"/>
    <mergeCell ref="AB29:AB30"/>
    <mergeCell ref="T31:T32"/>
    <mergeCell ref="U31:Z32"/>
    <mergeCell ref="AA31:AA32"/>
    <mergeCell ref="AB31:AB32"/>
    <mergeCell ref="T33:T35"/>
    <mergeCell ref="U33:Z35"/>
    <mergeCell ref="AA33:AA35"/>
    <mergeCell ref="AB33:AB35"/>
    <mergeCell ref="T36:T38"/>
    <mergeCell ref="U36:Z38"/>
    <mergeCell ref="AA36:AA38"/>
    <mergeCell ref="AB36:AB38"/>
    <mergeCell ref="B58:E59"/>
    <mergeCell ref="S13:AC28"/>
    <mergeCell ref="S39:AC51"/>
  </mergeCells>
  <phoneticPr fontId="19"/>
  <printOptions horizontalCentered="1" verticalCentered="1"/>
  <pageMargins left="0.23622047244094491" right="0.15748031496062992" top="0.19685039370078741" bottom="0.19685039370078741" header="0.11811023622047245" footer="0.11811023622047245"/>
  <pageSetup paperSize="9" scale="54" fitToWidth="1" fitToHeight="1" orientation="landscape" usePrinterDefaults="1" cellComments="asDisplayed" r:id="rId1"/>
  <rowBreaks count="1" manualBreakCount="1">
    <brk id="15" max="28" man="1"/>
  </rowBreaks>
  <colBreaks count="1" manualBreakCount="1">
    <brk id="5" max="58"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indexed="13"/>
    <pageSetUpPr fitToPage="1"/>
  </sheetPr>
  <dimension ref="B1:W56"/>
  <sheetViews>
    <sheetView view="pageBreakPreview" zoomScale="70" zoomScaleNormal="70" zoomScaleSheetLayoutView="70" workbookViewId="0">
      <selection activeCell="I19" sqref="I19"/>
    </sheetView>
  </sheetViews>
  <sheetFormatPr defaultRowHeight="13.2"/>
  <cols>
    <col min="1" max="1" width="2.25" style="1" customWidth="1"/>
    <col min="2" max="2" width="3.375" style="1" customWidth="1"/>
    <col min="3" max="3" width="13" style="1" customWidth="1"/>
    <col min="4" max="4" width="13.375" style="1" customWidth="1"/>
    <col min="5" max="5" width="9.125" style="1" customWidth="1"/>
    <col min="6" max="6" width="4.25" style="1" customWidth="1"/>
    <col min="7" max="7" width="10.75" style="1" customWidth="1"/>
    <col min="8" max="8" width="5.875" style="1" customWidth="1"/>
    <col min="9" max="9" width="22" style="1" customWidth="1"/>
    <col min="10" max="10" width="3.5" style="1" customWidth="1"/>
    <col min="11" max="11" width="6.875" style="1" customWidth="1"/>
    <col min="12" max="12" width="9" style="1" customWidth="1"/>
    <col min="13" max="13" width="6.75" style="1" customWidth="1"/>
    <col min="14" max="14" width="2.875" style="1" customWidth="1"/>
    <col min="15" max="15" width="4.125" style="1" customWidth="1"/>
    <col min="16" max="19" width="9" style="1" customWidth="1"/>
    <col min="20" max="20" width="13.375" style="1" customWidth="1"/>
    <col min="21" max="22" width="9" style="1" customWidth="1"/>
    <col min="23" max="23" width="13.625" style="1" customWidth="1"/>
    <col min="24" max="24" width="6.75" style="1" customWidth="1"/>
    <col min="25" max="25" width="3" style="1" customWidth="1"/>
    <col min="26" max="30" width="9" style="1" customWidth="1"/>
    <col min="31" max="31" width="10.625" style="1" customWidth="1"/>
    <col min="32" max="33" width="9" style="1" customWidth="1"/>
    <col min="34" max="34" width="2.625" style="1" customWidth="1"/>
    <col min="35" max="16384" width="9" style="1" customWidth="1"/>
  </cols>
  <sheetData>
    <row r="1" spans="2:23" ht="31.5" customHeight="1">
      <c r="H1" s="75" t="s">
        <v>21</v>
      </c>
      <c r="I1" s="76"/>
      <c r="J1" s="76"/>
      <c r="K1" s="76"/>
      <c r="L1" s="76"/>
      <c r="M1" s="76"/>
      <c r="N1" s="76"/>
      <c r="O1" s="76"/>
      <c r="W1" s="172" t="s">
        <v>88</v>
      </c>
    </row>
    <row r="2" spans="2:23" ht="11.25" customHeight="1">
      <c r="H2" s="76"/>
      <c r="I2" s="76"/>
      <c r="J2" s="76"/>
      <c r="K2" s="76"/>
      <c r="L2" s="76"/>
      <c r="M2" s="76"/>
      <c r="N2" s="76"/>
      <c r="O2" s="76"/>
      <c r="W2" s="172"/>
    </row>
    <row r="3" spans="2:23" ht="18" customHeight="1">
      <c r="C3" s="11" t="s">
        <v>41</v>
      </c>
      <c r="D3" s="27"/>
      <c r="E3" s="27"/>
      <c r="F3" s="27"/>
      <c r="G3" s="27"/>
      <c r="H3" s="77"/>
      <c r="I3" s="77"/>
      <c r="J3" s="77"/>
      <c r="K3" s="76"/>
      <c r="L3" s="76"/>
      <c r="M3" s="76"/>
      <c r="N3" s="130"/>
      <c r="O3" s="76"/>
      <c r="W3" s="172"/>
    </row>
    <row r="4" spans="2:23" ht="18" customHeight="1">
      <c r="C4" s="12" t="s">
        <v>49</v>
      </c>
      <c r="D4" s="28"/>
      <c r="E4" s="28"/>
      <c r="F4" s="28"/>
      <c r="G4" s="28"/>
      <c r="H4" s="28"/>
      <c r="I4" s="28"/>
      <c r="J4" s="28"/>
      <c r="L4" s="76"/>
      <c r="M4" s="76"/>
    </row>
    <row r="5" spans="2:23" ht="12.75" customHeight="1">
      <c r="C5" s="13"/>
      <c r="L5" s="222" t="s">
        <v>34</v>
      </c>
      <c r="M5" s="222"/>
    </row>
    <row r="6" spans="2:23" ht="30" customHeight="1">
      <c r="C6" s="198" t="s">
        <v>48</v>
      </c>
      <c r="D6" s="200"/>
      <c r="E6" s="200" t="s">
        <v>0</v>
      </c>
      <c r="F6" s="205" t="s">
        <v>1</v>
      </c>
      <c r="G6" s="32"/>
      <c r="H6" s="32"/>
      <c r="I6" s="198" t="s">
        <v>44</v>
      </c>
      <c r="J6" s="217"/>
      <c r="L6" s="223">
        <v>1</v>
      </c>
      <c r="M6" s="226"/>
    </row>
    <row r="7" spans="2:23" ht="62.25" customHeight="1">
      <c r="C7" s="199" t="s">
        <v>103</v>
      </c>
      <c r="D7" s="30"/>
      <c r="E7" s="45"/>
      <c r="F7" s="57" t="s">
        <v>92</v>
      </c>
      <c r="G7" s="67"/>
      <c r="H7" s="67"/>
      <c r="I7" s="67"/>
      <c r="J7" s="93"/>
      <c r="K7" s="220"/>
    </row>
    <row r="8" spans="2:23" ht="18.75" customHeight="1">
      <c r="C8" s="17" t="s">
        <v>18</v>
      </c>
      <c r="D8" s="31"/>
      <c r="E8" s="202">
        <v>42</v>
      </c>
      <c r="F8" s="206">
        <v>2160000</v>
      </c>
      <c r="G8" s="206"/>
      <c r="H8" s="78" t="s">
        <v>46</v>
      </c>
      <c r="I8" s="87">
        <v>1730000</v>
      </c>
      <c r="J8" s="95" t="s">
        <v>46</v>
      </c>
    </row>
    <row r="9" spans="2:23" ht="18.75" customHeight="1">
      <c r="C9" s="17" t="s">
        <v>37</v>
      </c>
      <c r="D9" s="31"/>
      <c r="E9" s="203">
        <v>42</v>
      </c>
      <c r="F9" s="207">
        <v>0</v>
      </c>
      <c r="G9" s="207"/>
      <c r="H9" s="79" t="s">
        <v>46</v>
      </c>
      <c r="I9" s="87">
        <v>0</v>
      </c>
      <c r="J9" s="95" t="s">
        <v>46</v>
      </c>
    </row>
    <row r="10" spans="2:23" ht="18.75" customHeight="1">
      <c r="C10" s="17" t="s">
        <v>13</v>
      </c>
      <c r="D10" s="32"/>
      <c r="E10" s="203">
        <v>8</v>
      </c>
      <c r="F10" s="207">
        <v>0</v>
      </c>
      <c r="G10" s="207"/>
      <c r="H10" s="79" t="s">
        <v>46</v>
      </c>
      <c r="I10" s="87">
        <v>0</v>
      </c>
      <c r="J10" s="95" t="s">
        <v>46</v>
      </c>
    </row>
    <row r="11" spans="2:23" ht="18.75" customHeight="1">
      <c r="C11" s="17" t="s">
        <v>38</v>
      </c>
      <c r="D11" s="31"/>
      <c r="E11" s="203"/>
      <c r="F11" s="208"/>
      <c r="G11" s="208"/>
      <c r="H11" s="80" t="s">
        <v>46</v>
      </c>
      <c r="I11" s="87">
        <v>0</v>
      </c>
      <c r="J11" s="95" t="s">
        <v>46</v>
      </c>
    </row>
    <row r="12" spans="2:23" ht="18.75" customHeight="1">
      <c r="C12" s="18" t="s">
        <v>39</v>
      </c>
      <c r="D12" s="33"/>
      <c r="E12" s="204"/>
      <c r="F12" s="209"/>
      <c r="G12" s="209"/>
      <c r="H12" s="81" t="s">
        <v>46</v>
      </c>
      <c r="I12" s="87">
        <v>0</v>
      </c>
      <c r="J12" s="95" t="s">
        <v>46</v>
      </c>
    </row>
    <row r="13" spans="2:23" ht="18.75" customHeight="1">
      <c r="C13" s="19" t="s">
        <v>7</v>
      </c>
      <c r="D13" s="34"/>
      <c r="E13" s="50"/>
      <c r="F13" s="210"/>
      <c r="G13" s="211">
        <v>0</v>
      </c>
      <c r="H13" s="212" t="s">
        <v>54</v>
      </c>
      <c r="I13" s="214"/>
      <c r="J13" s="95"/>
    </row>
    <row r="14" spans="2:23" ht="18" customHeight="1">
      <c r="B14" s="3"/>
      <c r="C14" s="20" t="s">
        <v>10</v>
      </c>
      <c r="D14" s="35"/>
      <c r="E14" s="51" t="s">
        <v>47</v>
      </c>
      <c r="F14" s="62">
        <v>2160000</v>
      </c>
      <c r="G14" s="71"/>
      <c r="H14" s="213" t="s">
        <v>46</v>
      </c>
      <c r="I14" s="215">
        <v>1730000</v>
      </c>
      <c r="J14" s="218" t="s">
        <v>46</v>
      </c>
    </row>
    <row r="15" spans="2:23" ht="18" customHeight="1">
      <c r="B15" s="3"/>
      <c r="C15" s="20"/>
      <c r="D15" s="35"/>
      <c r="E15" s="51"/>
      <c r="F15" s="51"/>
      <c r="G15" s="72" t="s">
        <v>53</v>
      </c>
      <c r="H15" s="85"/>
      <c r="I15" s="51"/>
      <c r="J15" s="85"/>
    </row>
    <row r="16" spans="2:23" ht="25.5" customHeight="1">
      <c r="B16" s="3"/>
      <c r="C16" s="21" t="s">
        <v>50</v>
      </c>
      <c r="D16" s="31"/>
      <c r="E16" s="53" t="s">
        <v>76</v>
      </c>
      <c r="F16" s="51"/>
      <c r="G16" s="51"/>
      <c r="H16" s="85"/>
      <c r="I16" s="51"/>
      <c r="J16" s="85"/>
    </row>
    <row r="17" spans="2:13" ht="12" customHeight="1">
      <c r="H17" s="72"/>
    </row>
    <row r="18" spans="2:13" s="2" customFormat="1" ht="18.75" customHeight="1">
      <c r="B18" s="4" t="s">
        <v>3</v>
      </c>
      <c r="D18" s="36"/>
      <c r="E18" s="54"/>
      <c r="F18" s="36"/>
    </row>
    <row r="19" spans="2:13" s="2" customFormat="1" ht="19.5" customHeight="1">
      <c r="B19" s="5" t="s">
        <v>6</v>
      </c>
      <c r="D19" s="37">
        <v>1730000</v>
      </c>
      <c r="E19" s="55" t="s">
        <v>11</v>
      </c>
      <c r="F19" s="63">
        <v>7.24</v>
      </c>
      <c r="G19" s="41" t="s">
        <v>8</v>
      </c>
      <c r="H19" s="55" t="s">
        <v>12</v>
      </c>
      <c r="I19" s="40">
        <v>125252</v>
      </c>
      <c r="J19" s="39"/>
      <c r="K19" s="2" t="s">
        <v>26</v>
      </c>
    </row>
    <row r="20" spans="2:13" s="2" customFormat="1" ht="12" customHeight="1">
      <c r="E20" s="55"/>
    </row>
    <row r="21" spans="2:13" s="2" customFormat="1" ht="21.75" customHeight="1">
      <c r="B21" s="5" t="s">
        <v>9</v>
      </c>
      <c r="D21" s="38">
        <v>25500</v>
      </c>
      <c r="E21" s="55" t="s">
        <v>11</v>
      </c>
      <c r="F21" s="41">
        <v>3</v>
      </c>
      <c r="G21" s="41" t="s">
        <v>16</v>
      </c>
      <c r="H21" s="55" t="s">
        <v>12</v>
      </c>
      <c r="I21" s="38">
        <v>76500</v>
      </c>
      <c r="J21" s="39"/>
      <c r="K21" s="105" t="s">
        <v>4</v>
      </c>
    </row>
    <row r="22" spans="2:13" s="2" customFormat="1" ht="12" customHeight="1">
      <c r="D22" s="39"/>
      <c r="E22" s="55"/>
      <c r="I22" s="39"/>
    </row>
    <row r="23" spans="2:13" s="2" customFormat="1" ht="18" customHeight="1">
      <c r="B23" s="5" t="s">
        <v>14</v>
      </c>
      <c r="D23" s="38">
        <v>17800</v>
      </c>
      <c r="E23" s="55" t="s">
        <v>11</v>
      </c>
      <c r="F23" s="41">
        <v>1</v>
      </c>
      <c r="G23" s="41" t="s">
        <v>20</v>
      </c>
      <c r="H23" s="55" t="s">
        <v>12</v>
      </c>
      <c r="I23" s="38">
        <v>17800</v>
      </c>
      <c r="J23" s="39"/>
      <c r="K23" s="106" t="s">
        <v>27</v>
      </c>
    </row>
    <row r="24" spans="2:13" s="2" customFormat="1"/>
    <row r="25" spans="2:13" s="2" customFormat="1" ht="21" customHeight="1">
      <c r="E25" s="56" t="s">
        <v>29</v>
      </c>
      <c r="F25" s="56"/>
      <c r="G25" s="56"/>
      <c r="H25" s="55" t="s">
        <v>12</v>
      </c>
      <c r="I25" s="38">
        <v>219552</v>
      </c>
      <c r="J25" s="219" t="s">
        <v>93</v>
      </c>
    </row>
    <row r="26" spans="2:13" s="2" customFormat="1" ht="6.75" customHeight="1">
      <c r="H26" s="65"/>
    </row>
    <row r="27" spans="2:13" s="2" customFormat="1" ht="23.25" customHeight="1">
      <c r="H27" s="65" t="s">
        <v>23</v>
      </c>
      <c r="I27" s="90">
        <v>219552</v>
      </c>
      <c r="J27" s="99" t="s">
        <v>28</v>
      </c>
      <c r="K27" s="107"/>
      <c r="M27" s="128"/>
    </row>
    <row r="28" spans="2:13" s="2" customFormat="1" ht="5.25" customHeight="1">
      <c r="B28" s="6"/>
      <c r="C28" s="6"/>
      <c r="D28" s="6"/>
      <c r="E28" s="6"/>
      <c r="F28" s="6"/>
      <c r="G28" s="73"/>
      <c r="H28" s="73"/>
      <c r="I28" s="73"/>
      <c r="J28" s="73"/>
      <c r="K28" s="6"/>
    </row>
    <row r="29" spans="2:13" s="2" customFormat="1" ht="9.75" customHeight="1"/>
    <row r="30" spans="2:13" s="2" customFormat="1" ht="29.25" customHeight="1">
      <c r="B30" s="4" t="s">
        <v>36</v>
      </c>
      <c r="D30" s="36"/>
      <c r="E30" s="54"/>
    </row>
    <row r="31" spans="2:13" s="2" customFormat="1" ht="19.5" customHeight="1">
      <c r="B31" s="5" t="s">
        <v>6</v>
      </c>
      <c r="D31" s="37">
        <v>1730000</v>
      </c>
      <c r="E31" s="55" t="s">
        <v>11</v>
      </c>
      <c r="F31" s="63">
        <v>2.87</v>
      </c>
      <c r="G31" s="41" t="s">
        <v>8</v>
      </c>
      <c r="H31" s="55" t="s">
        <v>12</v>
      </c>
      <c r="I31" s="40">
        <v>49651</v>
      </c>
      <c r="J31" s="39"/>
      <c r="K31" s="65" t="s">
        <v>31</v>
      </c>
    </row>
    <row r="32" spans="2:13" s="2" customFormat="1" ht="12" customHeight="1">
      <c r="E32" s="55"/>
      <c r="K32" s="65"/>
    </row>
    <row r="33" spans="2:13" s="2" customFormat="1" ht="22.5" customHeight="1">
      <c r="B33" s="5" t="s">
        <v>9</v>
      </c>
      <c r="D33" s="38">
        <v>10100</v>
      </c>
      <c r="E33" s="55" t="s">
        <v>11</v>
      </c>
      <c r="F33" s="41">
        <v>3</v>
      </c>
      <c r="G33" s="41" t="s">
        <v>16</v>
      </c>
      <c r="H33" s="55" t="s">
        <v>12</v>
      </c>
      <c r="I33" s="38">
        <v>30300</v>
      </c>
      <c r="J33" s="39"/>
      <c r="K33" s="108" t="s">
        <v>17</v>
      </c>
    </row>
    <row r="34" spans="2:13" s="2" customFormat="1" ht="12" customHeight="1">
      <c r="D34" s="39"/>
      <c r="I34" s="39"/>
    </row>
    <row r="35" spans="2:13" s="2" customFormat="1" ht="18" customHeight="1">
      <c r="B35" s="5" t="s">
        <v>14</v>
      </c>
      <c r="D35" s="38">
        <v>7000</v>
      </c>
      <c r="E35" s="55" t="s">
        <v>11</v>
      </c>
      <c r="F35" s="41">
        <v>1</v>
      </c>
      <c r="G35" s="41" t="s">
        <v>20</v>
      </c>
      <c r="H35" s="55" t="s">
        <v>12</v>
      </c>
      <c r="I35" s="38">
        <v>7000</v>
      </c>
      <c r="J35" s="39"/>
      <c r="K35" s="106" t="s">
        <v>19</v>
      </c>
    </row>
    <row r="36" spans="2:13" s="2" customFormat="1"/>
    <row r="37" spans="2:13" s="2" customFormat="1" ht="22.5" customHeight="1">
      <c r="G37" s="56" t="s">
        <v>43</v>
      </c>
      <c r="H37" s="55" t="s">
        <v>12</v>
      </c>
      <c r="I37" s="38">
        <v>86951</v>
      </c>
      <c r="J37" s="219" t="s">
        <v>94</v>
      </c>
    </row>
    <row r="38" spans="2:13" s="2" customFormat="1" ht="8.25" customHeight="1">
      <c r="F38" s="65"/>
      <c r="H38" s="65"/>
    </row>
    <row r="39" spans="2:13" s="2" customFormat="1" ht="23.25" customHeight="1">
      <c r="H39" s="65" t="s">
        <v>23</v>
      </c>
      <c r="I39" s="90">
        <v>86951</v>
      </c>
      <c r="J39" s="99" t="s">
        <v>45</v>
      </c>
      <c r="K39" s="107"/>
      <c r="M39" s="128"/>
    </row>
    <row r="40" spans="2:13" s="2" customFormat="1" ht="6.75" customHeight="1">
      <c r="B40" s="6"/>
      <c r="C40" s="6"/>
      <c r="D40" s="6"/>
      <c r="E40" s="6"/>
      <c r="F40" s="6"/>
      <c r="G40" s="73"/>
      <c r="H40" s="73"/>
      <c r="I40" s="73"/>
      <c r="J40" s="73"/>
      <c r="K40" s="6"/>
    </row>
    <row r="41" spans="2:13" s="2" customFormat="1" ht="27" customHeight="1">
      <c r="B41" s="4" t="s">
        <v>24</v>
      </c>
      <c r="D41" s="36"/>
      <c r="E41" s="54"/>
      <c r="F41" s="5"/>
    </row>
    <row r="42" spans="2:13" s="2" customFormat="1" ht="21.75" customHeight="1">
      <c r="B42" s="5" t="s">
        <v>6</v>
      </c>
      <c r="D42" s="40">
        <v>1730000</v>
      </c>
      <c r="E42" s="55" t="s">
        <v>11</v>
      </c>
      <c r="F42" s="63">
        <v>2.5099999999999998</v>
      </c>
      <c r="G42" s="41" t="s">
        <v>8</v>
      </c>
      <c r="H42" s="55" t="s">
        <v>12</v>
      </c>
      <c r="I42" s="40">
        <v>43423</v>
      </c>
      <c r="J42" s="100"/>
      <c r="K42" s="65" t="s">
        <v>32</v>
      </c>
    </row>
    <row r="43" spans="2:13" s="2" customFormat="1" ht="12" customHeight="1">
      <c r="E43" s="55"/>
      <c r="K43" s="65"/>
    </row>
    <row r="44" spans="2:13" s="2" customFormat="1" ht="21.75" customHeight="1">
      <c r="B44" s="5" t="s">
        <v>9</v>
      </c>
      <c r="D44" s="38">
        <v>15900</v>
      </c>
      <c r="E44" s="55" t="s">
        <v>11</v>
      </c>
      <c r="F44" s="41">
        <v>2</v>
      </c>
      <c r="G44" s="41" t="s">
        <v>16</v>
      </c>
      <c r="H44" s="55" t="s">
        <v>12</v>
      </c>
      <c r="I44" s="38">
        <v>31800</v>
      </c>
      <c r="J44" s="100"/>
      <c r="K44" s="108" t="s">
        <v>51</v>
      </c>
    </row>
    <row r="45" spans="2:13" s="2" customFormat="1" ht="12" customHeight="1">
      <c r="D45" s="39"/>
      <c r="I45" s="39"/>
    </row>
    <row r="46" spans="2:13" ht="21.75" customHeight="1">
      <c r="B46" s="2"/>
      <c r="C46" s="2"/>
      <c r="D46" s="41"/>
      <c r="E46" s="41"/>
      <c r="G46" s="56" t="s">
        <v>62</v>
      </c>
      <c r="H46" s="55" t="s">
        <v>12</v>
      </c>
      <c r="I46" s="38">
        <v>75223</v>
      </c>
      <c r="J46" s="219" t="s">
        <v>95</v>
      </c>
    </row>
    <row r="47" spans="2:13" ht="7.5" customHeight="1">
      <c r="B47" s="2"/>
      <c r="C47" s="2"/>
      <c r="D47" s="2"/>
      <c r="E47" s="2"/>
      <c r="F47" s="65"/>
      <c r="G47" s="2"/>
      <c r="H47" s="65"/>
      <c r="I47" s="41"/>
      <c r="J47" s="41"/>
      <c r="K47" s="2"/>
    </row>
    <row r="48" spans="2:13" ht="21.75" customHeight="1">
      <c r="B48" s="2"/>
      <c r="C48" s="2"/>
      <c r="D48" s="2"/>
      <c r="E48" s="2"/>
      <c r="F48" s="2"/>
      <c r="G48" s="2"/>
      <c r="H48" s="65" t="s">
        <v>23</v>
      </c>
      <c r="I48" s="90">
        <v>75223</v>
      </c>
      <c r="J48" s="99" t="s">
        <v>42</v>
      </c>
      <c r="K48" s="107"/>
      <c r="M48" s="129"/>
    </row>
    <row r="49" spans="2:12" ht="6.75" customHeight="1">
      <c r="B49" s="6"/>
      <c r="C49" s="6"/>
      <c r="D49" s="6"/>
      <c r="E49" s="6"/>
      <c r="F49" s="6"/>
      <c r="G49" s="73"/>
      <c r="H49" s="73"/>
      <c r="I49" s="73"/>
      <c r="J49" s="73"/>
      <c r="K49" s="6"/>
    </row>
    <row r="50" spans="2:12" ht="9" customHeight="1"/>
    <row r="51" spans="2:12" ht="8.25" customHeight="1">
      <c r="B51" s="7"/>
      <c r="C51" s="23"/>
      <c r="D51" s="23"/>
      <c r="E51" s="23"/>
      <c r="F51" s="23"/>
      <c r="G51" s="23"/>
      <c r="H51" s="23"/>
      <c r="I51" s="23"/>
      <c r="J51" s="23"/>
      <c r="K51" s="23"/>
      <c r="L51" s="121"/>
    </row>
    <row r="52" spans="2:12" ht="18" customHeight="1">
      <c r="B52" s="8" t="s">
        <v>40</v>
      </c>
      <c r="C52" s="24"/>
      <c r="D52" s="42"/>
      <c r="E52" s="24"/>
      <c r="F52" s="24"/>
      <c r="G52" s="24"/>
      <c r="H52" s="24"/>
      <c r="I52" s="24"/>
      <c r="J52" s="24"/>
      <c r="K52" s="24"/>
      <c r="L52" s="122"/>
    </row>
    <row r="53" spans="2:12" ht="26.25" customHeight="1">
      <c r="B53" s="8" t="s">
        <v>64</v>
      </c>
      <c r="C53" s="24"/>
      <c r="D53" s="201"/>
      <c r="E53" s="201"/>
      <c r="F53" s="201"/>
      <c r="G53" s="74" t="s">
        <v>33</v>
      </c>
      <c r="H53" s="86" t="s">
        <v>12</v>
      </c>
      <c r="I53" s="91">
        <v>381700</v>
      </c>
      <c r="J53" s="101"/>
      <c r="K53" s="109"/>
      <c r="L53" s="122"/>
    </row>
    <row r="54" spans="2:12" ht="10.5" customHeight="1">
      <c r="B54" s="9" t="s">
        <v>25</v>
      </c>
      <c r="C54" s="25"/>
      <c r="D54" s="25"/>
      <c r="E54" s="25"/>
      <c r="F54" s="24"/>
      <c r="G54" s="24"/>
      <c r="H54" s="24"/>
      <c r="I54" s="24"/>
      <c r="J54" s="24"/>
      <c r="K54" s="24"/>
      <c r="L54" s="122"/>
    </row>
    <row r="55" spans="2:12">
      <c r="B55" s="9"/>
      <c r="C55" s="25"/>
      <c r="D55" s="25"/>
      <c r="E55" s="25"/>
      <c r="F55" s="24"/>
      <c r="G55" s="24"/>
      <c r="H55" s="24"/>
      <c r="I55" s="216"/>
      <c r="J55" s="24"/>
      <c r="K55" s="221"/>
      <c r="L55" s="224"/>
    </row>
    <row r="56" spans="2:12">
      <c r="B56" s="197"/>
      <c r="C56" s="66"/>
      <c r="D56" s="66"/>
      <c r="E56" s="66"/>
      <c r="F56" s="66"/>
      <c r="G56" s="66"/>
      <c r="H56" s="66"/>
      <c r="I56" s="66"/>
      <c r="J56" s="66"/>
      <c r="K56" s="66"/>
      <c r="L56" s="225"/>
    </row>
    <row r="57" spans="2:12" ht="7.5" customHeight="1"/>
  </sheetData>
  <sheetProtection password="D3E1" sheet="1" objects="1" scenarios="1"/>
  <mergeCells count="17">
    <mergeCell ref="L5:M5"/>
    <mergeCell ref="C6:D6"/>
    <mergeCell ref="F6:H6"/>
    <mergeCell ref="I6:J6"/>
    <mergeCell ref="C7:E7"/>
    <mergeCell ref="F7:J7"/>
    <mergeCell ref="F8:G8"/>
    <mergeCell ref="F9:G9"/>
    <mergeCell ref="F10:G10"/>
    <mergeCell ref="F11:G11"/>
    <mergeCell ref="F12:G12"/>
    <mergeCell ref="F14:G14"/>
    <mergeCell ref="E25:G25"/>
    <mergeCell ref="G28:I28"/>
    <mergeCell ref="G40:I40"/>
    <mergeCell ref="G49:I49"/>
    <mergeCell ref="B54:E55"/>
  </mergeCells>
  <phoneticPr fontId="19"/>
  <dataValidations count="1">
    <dataValidation type="list" allowBlank="1" showDropDown="0" showInputMessage="1" showErrorMessage="1" sqref="E16">
      <formula1>$X$14:$X$17</formula1>
    </dataValidation>
  </dataValidations>
  <printOptions horizontalCentered="1" verticalCentered="1"/>
  <pageMargins left="0.23622047244094491" right="0.15748031496062992" top="0.19685039370078741" bottom="0.19685039370078741" header="0.11811023622047245" footer="0.11811023622047245"/>
  <pageSetup paperSize="9" scale="61" fitToWidth="1" fitToHeight="1" orientation="landscape" usePrinterDefaults="1" cellComments="asDisplayed"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dimension ref="A1"/>
  <sheetViews>
    <sheetView view="pageBreakPreview" zoomScale="55" zoomScaleNormal="85" zoomScaleSheetLayoutView="55" workbookViewId="0">
      <selection activeCell="G36" sqref="G36"/>
    </sheetView>
  </sheetViews>
  <sheetFormatPr defaultRowHeight="13.2"/>
  <cols>
    <col min="1" max="16384" width="9" style="1" customWidth="1"/>
  </cols>
  <sheetData/>
  <sheetProtection password="D3E1" sheet="1" objects="1" scenarios="1"/>
  <phoneticPr fontId="19"/>
  <pageMargins left="0.7" right="0.7" top="0.75" bottom="0.75" header="0.3" footer="0.3"/>
  <pageSetup paperSize="9" fitToWidth="1" fitToHeight="1" orientation="portrait" usePrinterDefaults="1" r:id="rId1"/>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3</vt:i4>
      </vt:variant>
    </vt:vector>
  </HeadingPairs>
  <TitlesOfParts>
    <vt:vector size="3" baseType="lpstr">
      <vt:lpstr xml:space="preserve">概算シート </vt:lpstr>
      <vt:lpstr>試算例</vt:lpstr>
      <vt:lpstr>所得の見方</vt:lpstr>
    </vt:vector>
  </TitlesOfParts>
  <LinksUpToDate>false</LinksUpToDate>
  <SharedDoc>false</SharedDoc>
  <HyperlinksChanged>false</HyperlinksChanged>
  <AppVersion>5.0.5</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2025-02-14T03:43:15Z</dcterms:created>
  <dcterms:modified xsi:type="dcterms:W3CDTF">2025-05-26T04:33:12Z</dcterms:modified>
  <cp:revision>0</cp:revision>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5.0.5.0</vt:lpwstr>
    </vt:vector>
  </property>
  <property fmtid="{DCFEDD21-7773-49B2-8022-6FC58DB5260B}" pid="3" name="LastSavedVersion">
    <vt:lpwstr>5.0.5.0</vt:lpwstr>
  </property>
  <property fmtid="{DCFEDD21-7773-49B2-8022-6FC58DB5260B}" pid="4" name="LastSavedDate">
    <vt:filetime>2025-05-26T04:33:12Z</vt:filetime>
  </property>
</Properties>
</file>