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windowHeight="7680" windowWidth="20490" xWindow="32760" yWindow="32760"/>
  </bookViews>
  <sheets>
    <sheet r:id="rId1" name="概算シート " sheetId="9"/>
    <sheet r:id="rId2" name="試算例" sheetId="6"/>
    <sheet r:id="rId3" name="所得の見方" sheetId="3"/>
  </sheets>
  <definedNames>
    <definedName localSheetId="2" name="_xlnm.Print_Area">所得の見方!$A$1:$AA$58</definedName>
    <definedName localSheetId="1" name="_xlnm.Print_Area">試算例!$A$1:$X$67</definedName>
    <definedName localSheetId="0" name="_xlnm.Print_Area">'概算シート '!$A$1:$AD$69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<sst xmlns="http://schemas.openxmlformats.org/spreadsheetml/2006/main" xmlns:r="http://schemas.openxmlformats.org/officeDocument/2006/relationships" count="134" uniqueCount="134">
  <si>
    <t>年齢</t>
    <rPh sb="0" eb="2">
      <t>ネンレイ</t>
    </rPh>
    <phoneticPr fontId="19"/>
  </si>
  <si>
    <t>所得額</t>
    <rPh sb="0" eb="2">
      <t>ショトク</t>
    </rPh>
    <rPh sb="2" eb="3">
      <t>ガク</t>
    </rPh>
    <phoneticPr fontId="19"/>
  </si>
  <si>
    <t>介護</t>
    <rPh sb="0" eb="2">
      <t>カイゴ</t>
    </rPh>
    <phoneticPr fontId="19"/>
  </si>
  <si>
    <t xml:space="preserve">Ⅰ＋J </t>
  </si>
  <si>
    <t>　　Ｂ</t>
  </si>
  <si>
    <t>　　世帯主（国保加入していない場合のみ）</t>
    <rPh sb="2" eb="5">
      <t>セタイヌシ</t>
    </rPh>
    <rPh sb="6" eb="8">
      <t>コクホ</t>
    </rPh>
    <rPh sb="8" eb="10">
      <t>カニュウ</t>
    </rPh>
    <rPh sb="15" eb="17">
      <t>バアイ</t>
    </rPh>
    <phoneticPr fontId="19"/>
  </si>
  <si>
    <t>　所得割額</t>
    <rPh sb="1" eb="3">
      <t>ショトク</t>
    </rPh>
    <rPh sb="3" eb="4">
      <t>ワリ</t>
    </rPh>
    <rPh sb="4" eb="5">
      <t>ガク</t>
    </rPh>
    <phoneticPr fontId="19"/>
  </si>
  <si>
    <r>
      <t>　確定申告書は「所得金額・合計」を、</t>
    </r>
    <r>
      <rPr>
        <sz val="9"/>
        <color indexed="8"/>
        <rFont val="ＭＳ Ｐゴシック"/>
      </rPr>
      <t>給与所得者は源泉徴収票の「給与所得控除後の所得」を入力してください。
　年金収入がある方は保険年金課へお問い合わせください。</t>
    </r>
    <rPh sb="18" eb="20">
      <t>キュウヨ</t>
    </rPh>
    <rPh sb="43" eb="45">
      <t>ニュウリョク</t>
    </rPh>
    <rPh sb="54" eb="56">
      <t>ネンキン</t>
    </rPh>
    <rPh sb="56" eb="58">
      <t>シュウニュウ</t>
    </rPh>
    <rPh sb="61" eb="62">
      <t>カタ</t>
    </rPh>
    <rPh sb="63" eb="68">
      <t>ホケンネンキンカ</t>
    </rPh>
    <rPh sb="70" eb="71">
      <t>ト</t>
    </rPh>
    <rPh sb="72" eb="73">
      <t>ア</t>
    </rPh>
    <phoneticPr fontId="19"/>
  </si>
  <si>
    <t>％</t>
  </si>
  <si>
    <t>　均等割額</t>
    <rPh sb="1" eb="4">
      <t>キントウワ</t>
    </rPh>
    <rPh sb="4" eb="5">
      <t>ガク</t>
    </rPh>
    <phoneticPr fontId="19"/>
  </si>
  <si>
    <t>世帯合計</t>
    <rPh sb="0" eb="2">
      <t>セタイ</t>
    </rPh>
    <rPh sb="2" eb="4">
      <t>ゴウケイ</t>
    </rPh>
    <phoneticPr fontId="19"/>
  </si>
  <si>
    <t>×</t>
  </si>
  <si>
    <t>＝</t>
  </si>
  <si>
    <t>被保険者　３</t>
    <rPh sb="0" eb="4">
      <t>ヒホケンシャ</t>
    </rPh>
    <phoneticPr fontId="19"/>
  </si>
  <si>
    <t>　平等割額</t>
    <rPh sb="1" eb="3">
      <t>ビョウドウ</t>
    </rPh>
    <rPh sb="3" eb="4">
      <t>ワリ</t>
    </rPh>
    <rPh sb="4" eb="5">
      <t>ガク</t>
    </rPh>
    <phoneticPr fontId="19"/>
  </si>
  <si>
    <t>医療保険分</t>
    <rPh sb="0" eb="2">
      <t>イリョウ</t>
    </rPh>
    <rPh sb="2" eb="4">
      <t>ホケン</t>
    </rPh>
    <rPh sb="4" eb="5">
      <t>ブン</t>
    </rPh>
    <phoneticPr fontId="19"/>
  </si>
  <si>
    <t>人</t>
    <rPh sb="0" eb="1">
      <t>ニン</t>
    </rPh>
    <phoneticPr fontId="19"/>
  </si>
  <si>
    <t>Ｅ</t>
  </si>
  <si>
    <t>被保険者　１</t>
    <rPh sb="0" eb="4">
      <t>ヒホケンシャ</t>
    </rPh>
    <phoneticPr fontId="19"/>
  </si>
  <si>
    <t>　　Ｆ</t>
  </si>
  <si>
    <t>世帯</t>
    <rPh sb="0" eb="2">
      <t>セタイ</t>
    </rPh>
    <phoneticPr fontId="19"/>
  </si>
  <si>
    <t>〇〇年度 新発田市 国民健康保険税の概算シート</t>
    <rPh sb="5" eb="8">
      <t>シバタ</t>
    </rPh>
    <rPh sb="8" eb="9">
      <t>シ</t>
    </rPh>
    <rPh sb="10" eb="12">
      <t>コクミン</t>
    </rPh>
    <rPh sb="12" eb="14">
      <t>ケンコウ</t>
    </rPh>
    <rPh sb="14" eb="16">
      <t>ホケン</t>
    </rPh>
    <rPh sb="16" eb="17">
      <t>ゼイ</t>
    </rPh>
    <rPh sb="18" eb="20">
      <t>ガイサン</t>
    </rPh>
    <phoneticPr fontId="19"/>
  </si>
  <si>
    <t>介護納付金分</t>
  </si>
  <si>
    <t>≒</t>
  </si>
  <si>
    <t>　国民健康保険税額</t>
    <rPh sb="1" eb="3">
      <t>コクミン</t>
    </rPh>
    <rPh sb="3" eb="5">
      <t>ケンコウ</t>
    </rPh>
    <rPh sb="5" eb="7">
      <t>ホケン</t>
    </rPh>
    <rPh sb="7" eb="9">
      <t>ゼイガク</t>
    </rPh>
    <phoneticPr fontId="19"/>
  </si>
  <si>
    <t>令和８年度新発田市保険税率</t>
    <rPh sb="0" eb="2">
      <t>レイワ</t>
    </rPh>
    <rPh sb="9" eb="11">
      <t>ホケン</t>
    </rPh>
    <phoneticPr fontId="19"/>
  </si>
  <si>
    <t>　　Ａ</t>
  </si>
  <si>
    <t>　　Ｃ</t>
  </si>
  <si>
    <t>○　より正確な試算をご希望の人は、新発田市役所保険年金課、豊浦・紫雲寺・加治川</t>
  </si>
  <si>
    <t>①</t>
  </si>
  <si>
    <t>Ａ＋Ｂ＋Ｃ</t>
  </si>
  <si>
    <t>均等割7割</t>
    <rPh sb="0" eb="3">
      <t>キントウワ</t>
    </rPh>
    <rPh sb="4" eb="5">
      <t>ワリ</t>
    </rPh>
    <phoneticPr fontId="19"/>
  </si>
  <si>
    <t>D</t>
  </si>
  <si>
    <t>Ｇ</t>
  </si>
  <si>
    <t>給与所得者等人数</t>
    <rPh sb="0" eb="2">
      <t>キュウヨ</t>
    </rPh>
    <rPh sb="2" eb="4">
      <t>ショトク</t>
    </rPh>
    <rPh sb="4" eb="5">
      <t>シャ</t>
    </rPh>
    <rPh sb="5" eb="6">
      <t>ナド</t>
    </rPh>
    <rPh sb="6" eb="8">
      <t>ニンズウ</t>
    </rPh>
    <phoneticPr fontId="19"/>
  </si>
  <si>
    <t>平等割5割</t>
    <rPh sb="0" eb="2">
      <t>ビョウドウ</t>
    </rPh>
    <rPh sb="2" eb="3">
      <t>ワリ</t>
    </rPh>
    <rPh sb="4" eb="5">
      <t>ワリ</t>
    </rPh>
    <phoneticPr fontId="19"/>
  </si>
  <si>
    <t>被保険者　２</t>
    <rPh sb="0" eb="4">
      <t>ヒホケンシャ</t>
    </rPh>
    <phoneticPr fontId="19"/>
  </si>
  <si>
    <t>被保険者　４</t>
    <rPh sb="0" eb="4">
      <t>ヒホケンシャ</t>
    </rPh>
    <phoneticPr fontId="19"/>
  </si>
  <si>
    <t>被保険者　５</t>
    <rPh sb="0" eb="4">
      <t>ヒホケンシャ</t>
    </rPh>
    <phoneticPr fontId="19"/>
  </si>
  <si>
    <t>　【概算】</t>
    <rPh sb="2" eb="4">
      <t>ガイサン</t>
    </rPh>
    <phoneticPr fontId="19"/>
  </si>
  <si>
    <r>
      <rPr>
        <b/>
        <sz val="12"/>
        <color auto="1"/>
        <rFont val="ＭＳ Ｐゴシック"/>
      </rPr>
      <t>★「黄色いセル（太枠内）」のみ</t>
    </r>
    <r>
      <rPr>
        <sz val="12"/>
        <color auto="1"/>
        <rFont val="ＭＳ Ｐゴシック"/>
      </rPr>
      <t>に国保に既に加入している方及び新たに加入される方の</t>
    </r>
    <rPh sb="2" eb="4">
      <t>キイロ</t>
    </rPh>
    <rPh sb="8" eb="10">
      <t>フトワク</t>
    </rPh>
    <rPh sb="10" eb="11">
      <t>ナイ</t>
    </rPh>
    <rPh sb="16" eb="18">
      <t>コクホ</t>
    </rPh>
    <rPh sb="19" eb="20">
      <t>スデ</t>
    </rPh>
    <rPh sb="21" eb="23">
      <t>カニュウ</t>
    </rPh>
    <rPh sb="27" eb="28">
      <t>カタ</t>
    </rPh>
    <rPh sb="28" eb="29">
      <t>オヨ</t>
    </rPh>
    <rPh sb="30" eb="31">
      <t>アラ</t>
    </rPh>
    <rPh sb="33" eb="35">
      <t>カニュウ</t>
    </rPh>
    <rPh sb="38" eb="39">
      <t>カタ</t>
    </rPh>
    <phoneticPr fontId="19"/>
  </si>
  <si>
    <t>③</t>
  </si>
  <si>
    <t>Ｄ＋Ｅ＋Ｆ</t>
  </si>
  <si>
    <r>
      <t xml:space="preserve">   算定基礎額</t>
    </r>
    <r>
      <rPr>
        <sz val="10"/>
        <color indexed="8"/>
        <rFont val="ＭＳ Ｐゴシック"/>
      </rPr>
      <t xml:space="preserve">
（所得額 - 基礎控除43万円）</t>
    </r>
    <rPh sb="3" eb="5">
      <t>サンテイ</t>
    </rPh>
    <rPh sb="5" eb="7">
      <t>キソ</t>
    </rPh>
    <rPh sb="7" eb="8">
      <t>ガク</t>
    </rPh>
    <phoneticPr fontId="19"/>
  </si>
  <si>
    <t>②</t>
  </si>
  <si>
    <t>円</t>
    <rPh sb="0" eb="1">
      <t>エン</t>
    </rPh>
    <phoneticPr fontId="19"/>
  </si>
  <si>
    <t>合計</t>
    <rPh sb="0" eb="2">
      <t>ゴウケイ</t>
    </rPh>
    <phoneticPr fontId="19"/>
  </si>
  <si>
    <t>既に加入している方及び
新たに加入される方</t>
    <rPh sb="0" eb="1">
      <t>スデ</t>
    </rPh>
    <rPh sb="2" eb="4">
      <t>カニュウ</t>
    </rPh>
    <rPh sb="8" eb="9">
      <t>カタ</t>
    </rPh>
    <rPh sb="9" eb="10">
      <t>オヨ</t>
    </rPh>
    <rPh sb="12" eb="13">
      <t>アラ</t>
    </rPh>
    <rPh sb="15" eb="17">
      <t>カニュウ</t>
    </rPh>
    <rPh sb="20" eb="21">
      <t>カタ</t>
    </rPh>
    <phoneticPr fontId="19"/>
  </si>
  <si>
    <t>　　“年齢”と“所得額”を入力してください。</t>
  </si>
  <si>
    <t xml:space="preserve">    軽減割合</t>
    <rPh sb="4" eb="6">
      <t>ケイゲン</t>
    </rPh>
    <rPh sb="6" eb="8">
      <t>ワリアイ</t>
    </rPh>
    <phoneticPr fontId="19"/>
  </si>
  <si>
    <t>Ｈ</t>
  </si>
  <si>
    <t>介護用</t>
    <rPh sb="0" eb="2">
      <t>カイゴ</t>
    </rPh>
    <rPh sb="2" eb="3">
      <t>ヨウ</t>
    </rPh>
    <phoneticPr fontId="19"/>
  </si>
  <si>
    <t>↑★</t>
  </si>
  <si>
    <t>【この概算シートの使い方】</t>
  </si>
  <si>
    <t>円</t>
  </si>
  <si>
    <t>医療分</t>
    <rPh sb="0" eb="2">
      <t>イリョウ</t>
    </rPh>
    <rPh sb="2" eb="3">
      <t>ブン</t>
    </rPh>
    <phoneticPr fontId="19"/>
  </si>
  <si>
    <t>後期分</t>
    <rPh sb="0" eb="2">
      <t>コウキ</t>
    </rPh>
    <rPh sb="2" eb="3">
      <t>ブン</t>
    </rPh>
    <phoneticPr fontId="19"/>
  </si>
  <si>
    <t>所得割合
介護</t>
    <rPh sb="0" eb="2">
      <t>ショトク</t>
    </rPh>
    <rPh sb="2" eb="3">
      <t>ワリ</t>
    </rPh>
    <rPh sb="3" eb="4">
      <t>ア</t>
    </rPh>
    <rPh sb="5" eb="7">
      <t>カイゴ</t>
    </rPh>
    <phoneticPr fontId="19"/>
  </si>
  <si>
    <t>　　“年齢”と“所得額”を入力してください。 ※右側の給与所得者等人数にも入力が必要です。</t>
    <rPh sb="24" eb="25">
      <t>ミギ</t>
    </rPh>
    <rPh sb="25" eb="26">
      <t>ガワ</t>
    </rPh>
    <rPh sb="27" eb="29">
      <t>キュウヨ</t>
    </rPh>
    <rPh sb="29" eb="31">
      <t>ショトク</t>
    </rPh>
    <rPh sb="31" eb="32">
      <t>シャ</t>
    </rPh>
    <rPh sb="32" eb="33">
      <t>トウ</t>
    </rPh>
    <rPh sb="33" eb="35">
      <t>ニンズウ</t>
    </rPh>
    <rPh sb="37" eb="39">
      <t>ニュウリョク</t>
    </rPh>
    <rPh sb="40" eb="42">
      <t>ヒツヨウ</t>
    </rPh>
    <phoneticPr fontId="19"/>
  </si>
  <si>
    <t>均等割2割</t>
    <rPh sb="0" eb="3">
      <t>キントウワ</t>
    </rPh>
    <rPh sb="4" eb="5">
      <t>ワリ</t>
    </rPh>
    <phoneticPr fontId="19"/>
  </si>
  <si>
    <t>Ｆ</t>
  </si>
  <si>
    <t>Ｇ＋Ｈ</t>
  </si>
  <si>
    <t xml:space="preserve">　分かるもの（源泉徴収票、確定申告書の控 等）をご持参ください（確定申告等をして
</t>
  </si>
  <si>
    <t>平等割</t>
  </si>
  <si>
    <t>　〇〇年度</t>
  </si>
  <si>
    <t>後期高齢者支援金分</t>
  </si>
  <si>
    <t>均等割</t>
  </si>
  <si>
    <t>均等割5割</t>
    <rPh sb="0" eb="3">
      <t>キントウワ</t>
    </rPh>
    <rPh sb="4" eb="5">
      <t>ワリ</t>
    </rPh>
    <phoneticPr fontId="19"/>
  </si>
  <si>
    <r>
      <t>　世帯主</t>
    </r>
    <r>
      <rPr>
        <sz val="10"/>
        <color indexed="8"/>
        <rFont val="ＭＳ Ｐゴシック"/>
      </rPr>
      <t>（国保加入していない場合のみ入力）</t>
    </r>
    <rPh sb="1" eb="4">
      <t>セタイヌシ</t>
    </rPh>
    <rPh sb="5" eb="7">
      <t>コクホ</t>
    </rPh>
    <rPh sb="7" eb="9">
      <t>カニュウ</t>
    </rPh>
    <rPh sb="14" eb="16">
      <t>バアイ</t>
    </rPh>
    <rPh sb="18" eb="20">
      <t>ニュウリョク</t>
    </rPh>
    <phoneticPr fontId="19"/>
  </si>
  <si>
    <t>平等割2割</t>
    <rPh sb="0" eb="2">
      <t>ビョウドウ</t>
    </rPh>
    <rPh sb="2" eb="3">
      <t>ワリ</t>
    </rPh>
    <rPh sb="4" eb="5">
      <t>ワリ</t>
    </rPh>
    <phoneticPr fontId="19"/>
  </si>
  <si>
    <t>平等割7割</t>
    <rPh sb="0" eb="2">
      <t>ビョウドウ</t>
    </rPh>
    <rPh sb="2" eb="3">
      <t>ワリ</t>
    </rPh>
    <rPh sb="4" eb="5">
      <t>ワリ</t>
    </rPh>
    <phoneticPr fontId="19"/>
  </si>
  <si>
    <t>医療</t>
    <rPh sb="0" eb="2">
      <t>イリョウ</t>
    </rPh>
    <phoneticPr fontId="19"/>
  </si>
  <si>
    <t>支援</t>
    <rPh sb="0" eb="2">
      <t>シエン</t>
    </rPh>
    <phoneticPr fontId="19"/>
  </si>
  <si>
    <r>
      <t>　このため、</t>
    </r>
    <r>
      <rPr>
        <sz val="11"/>
        <color rgb="FFFF0000"/>
        <rFont val="ＭＳ Ｐゴシック"/>
      </rPr>
      <t>実際の保険税と差額が発生することがありますので、目安としてご利用ください</t>
    </r>
    <r>
      <rPr>
        <sz val="11"/>
        <color indexed="8"/>
        <rFont val="ＭＳ Ｐゴシック"/>
      </rPr>
      <t xml:space="preserve">。
</t>
    </r>
  </si>
  <si>
    <t>課税限度額</t>
  </si>
  <si>
    <t>課税限度額</t>
    <rPh sb="0" eb="2">
      <t>カゼイ</t>
    </rPh>
    <rPh sb="2" eb="4">
      <t>ゲンド</t>
    </rPh>
    <rPh sb="4" eb="5">
      <t>ガク</t>
    </rPh>
    <phoneticPr fontId="19"/>
  </si>
  <si>
    <t>軽減対象の所得金額の合算額</t>
  </si>
  <si>
    <t>（３）</t>
  </si>
  <si>
    <t>子ども</t>
    <rPh sb="0" eb="1">
      <t>コ</t>
    </rPh>
    <phoneticPr fontId="19"/>
  </si>
  <si>
    <t>（１）</t>
  </si>
  <si>
    <t>（２）</t>
  </si>
  <si>
    <t>７割軽減</t>
  </si>
  <si>
    <t>５割軽減</t>
  </si>
  <si>
    <t>２割軽減</t>
  </si>
  <si>
    <r>
      <t>43</t>
    </r>
    <r>
      <rPr>
        <sz val="12"/>
        <color indexed="8"/>
        <rFont val="ＭＳ Ｐゴシック"/>
      </rPr>
      <t>万円＋（</t>
    </r>
    <r>
      <rPr>
        <sz val="12"/>
        <color indexed="8"/>
        <rFont val="Calibri"/>
      </rPr>
      <t>10</t>
    </r>
    <r>
      <rPr>
        <sz val="12"/>
        <color indexed="8"/>
        <rFont val="ＭＳ Ｐゴシック"/>
      </rPr>
      <t>万円×</t>
    </r>
    <r>
      <rPr>
        <sz val="12"/>
        <color indexed="17"/>
        <rFont val="ＭＳ Ｐゴシック"/>
      </rPr>
      <t>（</t>
    </r>
    <r>
      <rPr>
        <sz val="12"/>
        <color indexed="8"/>
        <rFont val="ＭＳ Ｐゴシック"/>
      </rPr>
      <t>給与所得者等人数－１</t>
    </r>
    <r>
      <rPr>
        <sz val="12"/>
        <color indexed="17"/>
        <rFont val="ＭＳ Ｐゴシック"/>
      </rPr>
      <t>）</t>
    </r>
    <r>
      <rPr>
        <sz val="12"/>
        <color indexed="8"/>
        <rFont val="ＭＳ Ｐゴシック"/>
      </rPr>
      <t>）以下の世帯</t>
    </r>
  </si>
  <si>
    <t>■医療保険分</t>
    <rPh sb="1" eb="3">
      <t>イリョウ</t>
    </rPh>
    <rPh sb="3" eb="5">
      <t>ホケン</t>
    </rPh>
    <rPh sb="5" eb="6">
      <t>ブン</t>
    </rPh>
    <phoneticPr fontId="19"/>
  </si>
  <si>
    <t>■後期高齢者支援金分</t>
    <rPh sb="3" eb="6">
      <t>コウレイシャ</t>
    </rPh>
    <rPh sb="8" eb="9">
      <t>キン</t>
    </rPh>
    <phoneticPr fontId="19"/>
  </si>
  <si>
    <t>■介護納付金分</t>
    <rPh sb="1" eb="3">
      <t>カイゴ</t>
    </rPh>
    <rPh sb="3" eb="6">
      <t>ノウフキン</t>
    </rPh>
    <rPh sb="6" eb="7">
      <t>ブン</t>
    </rPh>
    <phoneticPr fontId="19"/>
  </si>
  <si>
    <t>新発田市保険年金課</t>
    <rPh sb="0" eb="3">
      <t>シバタ</t>
    </rPh>
    <rPh sb="3" eb="4">
      <t>シ</t>
    </rPh>
    <rPh sb="4" eb="6">
      <t>ホケン</t>
    </rPh>
    <rPh sb="6" eb="8">
      <t>ネンキン</t>
    </rPh>
    <rPh sb="8" eb="9">
      <t>カ</t>
    </rPh>
    <phoneticPr fontId="19"/>
  </si>
  <si>
    <t>均等割
（加入者１人あたり）</t>
    <rPh sb="0" eb="3">
      <t>キントウワ</t>
    </rPh>
    <rPh sb="5" eb="8">
      <t>カニュウシャ</t>
    </rPh>
    <rPh sb="9" eb="10">
      <t>ニン</t>
    </rPh>
    <phoneticPr fontId="19"/>
  </si>
  <si>
    <r>
      <t xml:space="preserve">所得割
</t>
    </r>
    <r>
      <rPr>
        <sz val="9"/>
        <color indexed="8"/>
        <rFont val="ＭＳ Ｐゴシック"/>
      </rPr>
      <t>（加入者の前年中の所得）</t>
    </r>
    <rPh sb="0" eb="2">
      <t>ショトク</t>
    </rPh>
    <rPh sb="2" eb="3">
      <t>ワリ</t>
    </rPh>
    <rPh sb="5" eb="8">
      <t>カニュウシャ</t>
    </rPh>
    <rPh sb="9" eb="11">
      <t>ゼンネン</t>
    </rPh>
    <rPh sb="11" eb="12">
      <t>チュウ</t>
    </rPh>
    <rPh sb="13" eb="15">
      <t>ショトク</t>
    </rPh>
    <phoneticPr fontId="19"/>
  </si>
  <si>
    <t>平等割
（１世帯あたり）</t>
    <rPh sb="0" eb="2">
      <t>ビョウドウ</t>
    </rPh>
    <rPh sb="2" eb="3">
      <t>ワリ</t>
    </rPh>
    <rPh sb="6" eb="8">
      <t>セタイ</t>
    </rPh>
    <phoneticPr fontId="19"/>
  </si>
  <si>
    <t>　確定申告書は「所得金額・合計」を、給与所得者は源泉徴収票の「給与所得控除後の所得」を入力してください。
　年金収入がある方は保険年金課へお問い合わせください。</t>
  </si>
  <si>
    <t>令和８年度 新発田市 国民健康保険税の概算シート</t>
    <rPh sb="0" eb="2">
      <t>レイワ</t>
    </rPh>
    <rPh sb="6" eb="9">
      <t>シバタ</t>
    </rPh>
    <rPh sb="9" eb="10">
      <t>シ</t>
    </rPh>
    <rPh sb="11" eb="13">
      <t>コクミン</t>
    </rPh>
    <rPh sb="13" eb="15">
      <t>ケンコウ</t>
    </rPh>
    <rPh sb="15" eb="17">
      <t>ホケン</t>
    </rPh>
    <rPh sb="17" eb="18">
      <t>ゼイ</t>
    </rPh>
    <rPh sb="19" eb="21">
      <t>ガイサン</t>
    </rPh>
    <phoneticPr fontId="19"/>
  </si>
  <si>
    <t>【新】子ども・子育て支援納付金分</t>
    <rPh sb="1" eb="2">
      <t>シン</t>
    </rPh>
    <rPh sb="3" eb="4">
      <t>コ</t>
    </rPh>
    <rPh sb="7" eb="9">
      <t>コソダ</t>
    </rPh>
    <rPh sb="10" eb="12">
      <t>シエン</t>
    </rPh>
    <rPh sb="12" eb="15">
      <t>ノウフキン</t>
    </rPh>
    <phoneticPr fontId="19"/>
  </si>
  <si>
    <t>■子ども・子育て支援納付金分</t>
    <rPh sb="1" eb="2">
      <t>コ</t>
    </rPh>
    <rPh sb="5" eb="7">
      <t>コソダ</t>
    </rPh>
    <rPh sb="8" eb="10">
      <t>シエン</t>
    </rPh>
    <rPh sb="10" eb="13">
      <t>ノウフキン</t>
    </rPh>
    <rPh sb="13" eb="14">
      <t>ブン</t>
    </rPh>
    <phoneticPr fontId="19"/>
  </si>
  <si>
    <t>　令和８年度</t>
    <rPh sb="1" eb="3">
      <t>レイワ</t>
    </rPh>
    <phoneticPr fontId="19"/>
  </si>
  <si>
    <t>①＋②＋③＋④</t>
  </si>
  <si>
    <t>Ⅰ</t>
  </si>
  <si>
    <t>J</t>
  </si>
  <si>
    <t>※年度途中の加入・喪失、介護該当・非該当などは計算していません。</t>
  </si>
  <si>
    <t>　各支所住民福祉係までお越しください。その際、本人確認書類（マイナンバーカード、</t>
  </si>
  <si>
    <t>　運転免許証 等）、世帯主及び既に加入している方及び新たに加入される方の所得が</t>
  </si>
  <si>
    <t>　いれば、７月以降は市で把握している所得で計算できる場合もあります）。</t>
  </si>
  <si>
    <t xml:space="preserve">○　この概算シートは、年間の国保税を概算するために作成しています。
</t>
  </si>
  <si>
    <t>【入力方法】</t>
  </si>
  <si>
    <t>○　「黄色いセル」に必要事項を入力してください。</t>
  </si>
  <si>
    <t>〇　年齢には令和８年４月１日時点の年齢を入力してください。</t>
  </si>
  <si>
    <t>子ども・子育て分</t>
    <rPh sb="0" eb="1">
      <t>コ</t>
    </rPh>
    <rPh sb="4" eb="6">
      <t>コソダ</t>
    </rPh>
    <rPh sb="7" eb="8">
      <t>ブン</t>
    </rPh>
    <phoneticPr fontId="19"/>
  </si>
  <si>
    <t xml:space="preserve">〇　世帯主が国保に加入していない場合、「青色のセル」世帯主の所得を入力してください。
</t>
  </si>
  <si>
    <t>【保険税の軽減について】</t>
  </si>
  <si>
    <t>【その他】</t>
  </si>
  <si>
    <t>　（上記所得軽減後の金額）を0円としています。</t>
  </si>
  <si>
    <t>○　自然災害で被災したり、失業等で所得が激減した際は、減免の対象になる場合があります。</t>
  </si>
  <si>
    <t>　この場合は、市役所保険年金課へご相談ください。</t>
  </si>
  <si>
    <t>○　計算の具体例は、シート「試算例」をご覧ください。</t>
  </si>
  <si>
    <r>
      <t>（１）の金額を超え、次の算式で求めた金額以下の世帯</t>
    </r>
    <r>
      <rPr>
        <sz val="12"/>
        <color indexed="8"/>
        <rFont val="Calibri"/>
      </rPr>
      <t xml:space="preserve">
 43</t>
    </r>
    <r>
      <rPr>
        <sz val="12"/>
        <color indexed="8"/>
        <rFont val="ＭＳ Ｐゴシック"/>
      </rPr>
      <t>万円＋（</t>
    </r>
    <r>
      <rPr>
        <sz val="12"/>
        <color indexed="8"/>
        <rFont val="Calibri"/>
      </rPr>
      <t>10</t>
    </r>
    <r>
      <rPr>
        <sz val="12"/>
        <color indexed="8"/>
        <rFont val="ＭＳ Ｐゴシック"/>
      </rPr>
      <t>万円</t>
    </r>
    <r>
      <rPr>
        <sz val="12"/>
        <color indexed="8"/>
        <rFont val="Calibri"/>
      </rPr>
      <t>×</t>
    </r>
    <r>
      <rPr>
        <sz val="12"/>
        <color indexed="17"/>
        <rFont val="ＭＳ Ｐゴシック"/>
      </rPr>
      <t>（</t>
    </r>
    <r>
      <rPr>
        <sz val="12"/>
        <color indexed="8"/>
        <rFont val="ＭＳ Ｐゴシック"/>
      </rPr>
      <t>給与所得者等人数－１</t>
    </r>
    <r>
      <rPr>
        <sz val="12"/>
        <color indexed="17"/>
        <rFont val="ＭＳ Ｐゴシック"/>
      </rPr>
      <t>）</t>
    </r>
    <r>
      <rPr>
        <sz val="12"/>
        <color indexed="8"/>
        <rFont val="ＭＳ Ｐゴシック"/>
      </rPr>
      <t>）＋（国保加入者数</t>
    </r>
    <r>
      <rPr>
        <sz val="12"/>
        <color indexed="8"/>
        <rFont val="Calibri"/>
      </rPr>
      <t>×31</t>
    </r>
    <r>
      <rPr>
        <sz val="12"/>
        <color indexed="8"/>
        <rFont val="ＭＳ Ｐゴシック"/>
      </rPr>
      <t>万円）</t>
    </r>
  </si>
  <si>
    <r>
      <t>（１）の金額を超え、次の算式で求めた金額以下の世帯</t>
    </r>
    <r>
      <rPr>
        <sz val="12"/>
        <color indexed="8"/>
        <rFont val="Calibri"/>
      </rPr>
      <t xml:space="preserve">
 43</t>
    </r>
    <r>
      <rPr>
        <sz val="12"/>
        <color indexed="8"/>
        <rFont val="ＭＳ Ｐゴシック"/>
      </rPr>
      <t>万円＋（</t>
    </r>
    <r>
      <rPr>
        <sz val="12"/>
        <color indexed="8"/>
        <rFont val="Calibri"/>
      </rPr>
      <t>10</t>
    </r>
    <r>
      <rPr>
        <sz val="12"/>
        <color indexed="8"/>
        <rFont val="ＭＳ Ｐゴシック"/>
      </rPr>
      <t>万円</t>
    </r>
    <r>
      <rPr>
        <sz val="12"/>
        <color indexed="8"/>
        <rFont val="Calibri"/>
      </rPr>
      <t>×</t>
    </r>
    <r>
      <rPr>
        <sz val="12"/>
        <color indexed="17"/>
        <rFont val="ＭＳ Ｐゴシック"/>
      </rPr>
      <t>（</t>
    </r>
    <r>
      <rPr>
        <sz val="12"/>
        <color indexed="8"/>
        <rFont val="ＭＳ Ｐゴシック"/>
      </rPr>
      <t>給与所得者等人数－１</t>
    </r>
    <r>
      <rPr>
        <sz val="12"/>
        <color indexed="17"/>
        <rFont val="ＭＳ Ｐゴシック"/>
      </rPr>
      <t>）</t>
    </r>
    <r>
      <rPr>
        <sz val="12"/>
        <color indexed="8"/>
        <rFont val="ＭＳ Ｐゴシック"/>
      </rPr>
      <t>）＋（国保加入者数</t>
    </r>
    <r>
      <rPr>
        <sz val="12"/>
        <color indexed="8"/>
        <rFont val="Calibri"/>
      </rPr>
      <t>×57</t>
    </r>
    <r>
      <rPr>
        <sz val="12"/>
        <color indexed="8"/>
        <rFont val="ＭＳ Ｐゴシック"/>
      </rPr>
      <t>万円）</t>
    </r>
    <r>
      <rPr>
        <sz val="12"/>
        <color indexed="8"/>
        <rFont val="Calibri"/>
      </rPr>
      <t xml:space="preserve">
</t>
    </r>
  </si>
  <si>
    <t>　「均等割（ B 、E、G、Ⅰ ）」と「平等割（ C、Ｆ )」が軽減される場合があります。</t>
  </si>
  <si>
    <r>
      <t>○　既に国保に加入している方及び新たに加入される方の“所得額合計</t>
    </r>
    <r>
      <rPr>
        <sz val="11"/>
        <color rgb="FFFF0000"/>
        <rFont val="ＭＳ Ｐゴシック"/>
      </rPr>
      <t>★</t>
    </r>
    <r>
      <rPr>
        <sz val="11"/>
        <color indexed="8"/>
        <rFont val="ＭＳ Ｐゴシック"/>
      </rPr>
      <t>”により、</t>
    </r>
  </si>
  <si>
    <r>
      <t>○　</t>
    </r>
    <r>
      <rPr>
        <sz val="11"/>
        <color rgb="FFFF0000"/>
        <rFont val="ＭＳ Ｐゴシック"/>
      </rPr>
      <t>★</t>
    </r>
    <r>
      <rPr>
        <sz val="11"/>
        <color indexed="8"/>
        <rFont val="ＭＳ Ｐゴシック"/>
      </rPr>
      <t>と下表を比較し、軽減割合欄に該当する軽減割合を表示しています。</t>
    </r>
  </si>
  <si>
    <t>18歳以下
被保険者数</t>
    <rPh sb="2" eb="3">
      <t>サイ</t>
    </rPh>
    <rPh sb="3" eb="5">
      <t>イカ</t>
    </rPh>
    <rPh sb="6" eb="10">
      <t>ヒホケンシャ</t>
    </rPh>
    <rPh sb="10" eb="11">
      <t>スウ</t>
    </rPh>
    <phoneticPr fontId="19"/>
  </si>
  <si>
    <r>
      <t xml:space="preserve">令和８年４月１日時点の
年齢を入力してください。
</t>
    </r>
    <r>
      <rPr>
        <sz val="9"/>
        <color indexed="8"/>
        <rFont val="ＭＳ Ｐゴシック"/>
      </rPr>
      <t xml:space="preserve">
0～74歳の方が対象です。
（75歳からは後期高齢者医療制度になります）</t>
    </r>
    <rPh sb="0" eb="2">
      <t>レイワ</t>
    </rPh>
    <rPh sb="3" eb="4">
      <t>ネン</t>
    </rPh>
    <rPh sb="5" eb="6">
      <t>ガツ</t>
    </rPh>
    <rPh sb="7" eb="8">
      <t>ニチ</t>
    </rPh>
    <rPh sb="8" eb="10">
      <t>ジテン</t>
    </rPh>
    <rPh sb="12" eb="14">
      <t>ネンレイ</t>
    </rPh>
    <rPh sb="15" eb="17">
      <t>ニュウリョク</t>
    </rPh>
    <phoneticPr fontId="19"/>
  </si>
  <si>
    <t>所得割合
医療・後期
・子ども</t>
    <rPh sb="0" eb="2">
      <t>ショトク</t>
    </rPh>
    <rPh sb="2" eb="3">
      <t>ワリ</t>
    </rPh>
    <rPh sb="3" eb="4">
      <t>ア</t>
    </rPh>
    <rPh sb="5" eb="7">
      <t>イリョウ</t>
    </rPh>
    <rPh sb="8" eb="10">
      <t>コウキ</t>
    </rPh>
    <rPh sb="12" eb="13">
      <t>コ</t>
    </rPh>
    <phoneticPr fontId="19"/>
  </si>
  <si>
    <t>〇　18歳以下（平成20年4月2日以後に生まれた方）の被保険者にかかる均等割額</t>
    <rPh sb="4" eb="5">
      <t>サイ</t>
    </rPh>
    <rPh sb="5" eb="7">
      <t>イカ</t>
    </rPh>
    <rPh sb="27" eb="31">
      <t>ヒホケンシャ</t>
    </rPh>
    <phoneticPr fontId="19"/>
  </si>
  <si>
    <r>
      <t>令和８年４月１日時点の年齢を入力してください。</t>
    </r>
    <r>
      <rPr>
        <sz val="9"/>
        <color indexed="8"/>
        <rFont val="ＭＳ Ｐゴシック"/>
      </rPr>
      <t xml:space="preserve">
0～74歳の方が対象です。
（75歳からは後期高齢者医療制度になります）</t>
    </r>
  </si>
  <si>
    <t>対象外</t>
    <rPh sb="0" eb="3">
      <t>タイショウガイ</t>
    </rPh>
    <phoneticPr fontId="19"/>
  </si>
  <si>
    <t>（課税限度額　670,000円）</t>
    <rPh sb="1" eb="3">
      <t>カゼイ</t>
    </rPh>
    <rPh sb="3" eb="5">
      <t>ゲンド</t>
    </rPh>
    <rPh sb="5" eb="6">
      <t>ガク</t>
    </rPh>
    <rPh sb="14" eb="15">
      <t>エン</t>
    </rPh>
    <phoneticPr fontId="19"/>
  </si>
  <si>
    <t>（課税限度額　170,000円）</t>
  </si>
  <si>
    <t>（課税限度額　30,000円）</t>
  </si>
  <si>
    <t>④</t>
  </si>
  <si>
    <t>■後期高齢者支援金分</t>
  </si>
  <si>
    <t>■医療保険分</t>
  </si>
  <si>
    <t>（課税限度額　260,000円）</t>
    <rPh sb="1" eb="3">
      <t>カゼイ</t>
    </rPh>
    <rPh sb="3" eb="5">
      <t>ゲンド</t>
    </rPh>
    <rPh sb="5" eb="6">
      <t>ガク</t>
    </rPh>
    <rPh sb="14" eb="15">
      <t>エン</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</si>
</sst>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General&quot;歳&quot;"/>
    <numFmt numFmtId="177" formatCode="#,##0&quot;円&quot;"/>
    <numFmt numFmtId="178" formatCode="0.00_ "/>
    <numFmt numFmtId="179" formatCode="\ \(\1&quot;か&quot;&quot;月&quot;&quot;当&quot;&quot;た&quot;&quot;り&quot;\ #,##0&quot;円&quot;"/>
    <numFmt numFmtId="180" formatCode="General\%"/>
  </numFmts>
  <fonts count="50">
    <font>
      <sz val="11"/>
      <color indexed="8"/>
      <name val="ＭＳ Ｐゴシック"/>
      <family val="3"/>
      <scheme val="minor"/>
    </font>
    <font>
      <sz val="12"/>
      <color indexed="8"/>
      <name val="ＭＳ Ｐゴシック"/>
      <family val="3"/>
    </font>
    <font>
      <sz val="12"/>
      <color indexed="9"/>
      <name val="ＭＳ Ｐゴシック"/>
      <family val="3"/>
      <scheme val="minor"/>
    </font>
    <font>
      <sz val="12"/>
      <color rgb="FF9C6500"/>
      <name val="ＭＳ Ｐゴシック"/>
      <family val="3"/>
      <scheme val="minor"/>
    </font>
    <font>
      <b/>
      <sz val="18"/>
      <color theme="3"/>
      <name val="ＭＳ Ｐゴシック"/>
      <family val="3"/>
    </font>
    <font>
      <b/>
      <sz val="12"/>
      <color indexed="9"/>
      <name val="ＭＳ Ｐゴシック"/>
      <family val="3"/>
      <scheme val="minor"/>
    </font>
    <font>
      <sz val="11"/>
      <color indexed="8"/>
      <name val="ＭＳ Ｐゴシック"/>
      <family val="3"/>
      <scheme val="minor"/>
    </font>
    <font>
      <sz val="12"/>
      <color rgb="FFFA7D00"/>
      <name val="ＭＳ Ｐゴシック"/>
      <family val="3"/>
      <scheme val="minor"/>
    </font>
    <font>
      <sz val="12"/>
      <color rgb="FF3F3F76"/>
      <name val="ＭＳ Ｐゴシック"/>
      <family val="3"/>
      <scheme val="minor"/>
    </font>
    <font>
      <b/>
      <sz val="12"/>
      <color rgb="FF3F3F3F"/>
      <name val="ＭＳ Ｐゴシック"/>
      <family val="3"/>
      <scheme val="minor"/>
    </font>
    <font>
      <sz val="12"/>
      <color rgb="FF9C0006"/>
      <name val="ＭＳ Ｐゴシック"/>
      <family val="3"/>
      <scheme val="minor"/>
    </font>
    <font>
      <sz val="12"/>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2"/>
      <color rgb="FFFA7D00"/>
      <name val="ＭＳ Ｐゴシック"/>
      <family val="3"/>
      <scheme val="minor"/>
    </font>
    <font>
      <i/>
      <sz val="12"/>
      <color rgb="FF7F7F7F"/>
      <name val="ＭＳ Ｐゴシック"/>
      <family val="3"/>
      <scheme val="minor"/>
    </font>
    <font>
      <sz val="12"/>
      <color indexed="10"/>
      <name val="ＭＳ Ｐゴシック"/>
      <family val="3"/>
      <scheme val="minor"/>
    </font>
    <font>
      <b/>
      <sz val="12"/>
      <color indexed="8"/>
      <name val="ＭＳ Ｐゴシック"/>
      <family val="3"/>
      <scheme val="minor"/>
    </font>
    <font>
      <sz val="6"/>
      <color auto="1"/>
      <name val="ＭＳ Ｐゴシック"/>
      <family val="3"/>
    </font>
    <font>
      <sz val="11"/>
      <color indexed="9"/>
      <name val="ＭＳ Ｐゴシック"/>
      <family val="3"/>
      <scheme val="minor"/>
    </font>
    <font>
      <b/>
      <sz val="16"/>
      <color indexed="10"/>
      <name val="ＭＳ Ｐゴシック"/>
      <family val="3"/>
      <scheme val="minor"/>
    </font>
    <font>
      <b/>
      <sz val="11"/>
      <color indexed="8"/>
      <name val="ＭＳ Ｐゴシック"/>
      <family val="3"/>
      <scheme val="minor"/>
    </font>
    <font>
      <b/>
      <sz val="16"/>
      <color indexed="8"/>
      <name val="ＭＳ Ｐゴシック"/>
      <family val="3"/>
    </font>
    <font>
      <sz val="12"/>
      <color auto="1"/>
      <name val="ＭＳ Ｐゴシック"/>
      <family val="3"/>
    </font>
    <font>
      <sz val="12"/>
      <color theme="4"/>
      <name val="ＭＳ Ｐゴシック"/>
      <family val="3"/>
      <scheme val="minor"/>
    </font>
    <font>
      <b/>
      <u/>
      <sz val="9"/>
      <color indexed="8"/>
      <name val="ＭＳ Ｐゴシック"/>
      <family val="3"/>
    </font>
    <font>
      <sz val="9"/>
      <color indexed="8"/>
      <name val="ＭＳ Ｐゴシック"/>
      <family val="3"/>
    </font>
    <font>
      <sz val="11"/>
      <color auto="1"/>
      <name val="ＭＳ Ｐゴシック"/>
      <family val="3"/>
      <scheme val="minor"/>
    </font>
    <font>
      <sz val="11"/>
      <color indexed="23"/>
      <name val="ＭＳ Ｐゴシック"/>
      <family val="3"/>
      <scheme val="minor"/>
    </font>
    <font>
      <sz val="11"/>
      <color rgb="FFFF0000"/>
      <name val="ＭＳ Ｐゴシック"/>
      <family val="3"/>
      <scheme val="minor"/>
    </font>
    <font>
      <b/>
      <sz val="11"/>
      <color theme="1"/>
      <name val="ＭＳ Ｐゴシック"/>
      <family val="3"/>
      <scheme val="minor"/>
    </font>
    <font>
      <sz val="11"/>
      <color indexed="10"/>
      <name val="ＭＳ Ｐゴシック"/>
      <family val="3"/>
    </font>
    <font>
      <sz val="14"/>
      <color indexed="8"/>
      <name val="ＭＳ Ｐゴシック"/>
      <family val="3"/>
    </font>
    <font>
      <b/>
      <sz val="22"/>
      <color rgb="FF7030A0"/>
      <name val="MS UI Gothic"/>
      <family val="3"/>
    </font>
    <font>
      <b/>
      <sz val="20"/>
      <color indexed="8"/>
      <name val="ＭＳ Ｐゴシック"/>
      <family val="3"/>
      <scheme val="minor"/>
    </font>
    <font>
      <b/>
      <sz val="22"/>
      <color indexed="8"/>
      <name val="ＭＳ Ｐゴシック"/>
      <family val="3"/>
      <scheme val="minor"/>
    </font>
    <font>
      <sz val="10"/>
      <color indexed="10"/>
      <name val="ＭＳ Ｐゴシック"/>
      <family val="3"/>
      <scheme val="minor"/>
    </font>
    <font>
      <b/>
      <sz val="14"/>
      <color indexed="8"/>
      <name val="ＭＳ Ｐゴシック"/>
      <family val="3"/>
      <scheme val="minor"/>
    </font>
    <font>
      <b/>
      <sz val="24"/>
      <color indexed="8"/>
      <name val="ＭＳ Ｐゴシック"/>
      <family val="3"/>
      <scheme val="minor"/>
    </font>
    <font>
      <sz val="6"/>
      <color indexed="8"/>
      <name val="ＭＳ Ｐゴシック"/>
      <family val="3"/>
      <scheme val="minor"/>
    </font>
    <font>
      <sz val="11"/>
      <color theme="0" tint="-0.35"/>
      <name val="ＭＳ Ｐゴシック"/>
      <family val="3"/>
      <scheme val="minor"/>
    </font>
    <font>
      <sz val="10"/>
      <color rgb="FFFF0000"/>
      <name val="ＭＳ Ｐゴシック"/>
      <family val="3"/>
      <scheme val="minor"/>
    </font>
    <font>
      <sz val="11"/>
      <color rgb="FF000000"/>
      <name val="MS UI Gothic"/>
      <family val="3"/>
    </font>
    <font>
      <sz val="11"/>
      <color rgb="FF000000"/>
      <name val="ＭＳ Ｐゴシック"/>
      <family val="3"/>
      <scheme val="minor"/>
    </font>
    <font>
      <sz val="12"/>
      <color rgb="FF000000"/>
      <name val="Calibri"/>
      <family val="2"/>
    </font>
    <font>
      <sz val="11"/>
      <color theme="0"/>
      <name val="ＭＳ Ｐゴシック"/>
      <family val="3"/>
      <scheme val="minor"/>
    </font>
    <font>
      <sz val="12"/>
      <color rgb="FF000000"/>
      <name val="MS UI Gothic"/>
      <family val="3"/>
    </font>
    <font>
      <u/>
      <sz val="9"/>
      <color rgb="FF000000"/>
      <name val="ＭＳ Ｐゴシック"/>
      <family val="3"/>
    </font>
    <font>
      <sz val="10"/>
      <color indexed="8"/>
      <name val="ＭＳ Ｐゴシック"/>
      <family val="3"/>
    </font>
  </fonts>
  <fills count="39">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3" tint="0.8"/>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8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23"/>
      </left>
      <right/>
      <top style="medium">
        <color indexed="64"/>
      </top>
      <bottom style="thin">
        <color indexed="23"/>
      </bottom>
      <diagonal/>
    </border>
    <border>
      <left/>
      <right/>
      <top style="medium">
        <color indexed="64"/>
      </top>
      <bottom style="thin">
        <color indexed="23"/>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23"/>
      </right>
      <top style="medium">
        <color indexed="64"/>
      </top>
      <bottom/>
      <diagonal/>
    </border>
    <border>
      <left style="thin">
        <color theme="0" tint="-0.35"/>
      </left>
      <right style="thin">
        <color theme="0" tint="-0.35"/>
      </right>
      <top style="thin">
        <color theme="0" tint="-0.35"/>
      </top>
      <bottom style="thin">
        <color theme="0" tint="-0.35"/>
      </bottom>
      <diagonal/>
    </border>
    <border>
      <left style="medium">
        <color indexed="64"/>
      </left>
      <right/>
      <top style="thin">
        <color indexed="64"/>
      </top>
      <bottom/>
      <diagonal/>
    </border>
    <border>
      <left style="thin">
        <color indexed="23"/>
      </left>
      <right/>
      <top style="thin">
        <color indexed="23"/>
      </top>
      <bottom style="thin">
        <color theme="0" tint="-0.35"/>
      </bottom>
      <diagonal/>
    </border>
    <border>
      <left style="thin">
        <color theme="0" tint="-0.35"/>
      </left>
      <right/>
      <top style="thin">
        <color theme="0" tint="-0.35"/>
      </top>
      <bottom style="thin">
        <color theme="0" tint="-0.35"/>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23"/>
      </right>
      <top style="thin">
        <color indexed="23"/>
      </top>
      <bottom style="thin">
        <color theme="0" tint="-0.35"/>
      </bottom>
      <diagonal/>
    </border>
    <border>
      <left/>
      <right style="thin">
        <color theme="0" tint="-0.35"/>
      </right>
      <top style="thin">
        <color theme="0" tint="-0.35"/>
      </top>
      <bottom style="thin">
        <color theme="0" tint="-0.35"/>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theme="7" tint="0.4"/>
      </left>
      <right/>
      <top style="thin">
        <color theme="7" tint="0.4"/>
      </top>
      <bottom/>
      <diagonal/>
    </border>
    <border>
      <left style="thin">
        <color theme="7" tint="0.4"/>
      </left>
      <right/>
      <top/>
      <bottom/>
      <diagonal/>
    </border>
    <border>
      <left style="thin">
        <color theme="7" tint="0.4"/>
      </left>
      <right/>
      <top/>
      <bottom style="thin">
        <color theme="7" tint="0.4"/>
      </bottom>
      <diagonal/>
    </border>
    <border>
      <left style="thin">
        <color indexed="64"/>
      </left>
      <right style="thin">
        <color indexed="64"/>
      </right>
      <top style="thin">
        <color indexed="64"/>
      </top>
      <bottom/>
      <diagonal/>
    </border>
    <border>
      <left/>
      <right/>
      <top style="thin">
        <color theme="7" tint="0.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theme="7" tint="0.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theme="7" tint="0.4"/>
      </right>
      <top style="thin">
        <color theme="7" tint="0.4"/>
      </top>
      <bottom/>
      <diagonal/>
    </border>
    <border>
      <left/>
      <right style="thin">
        <color theme="7" tint="0.4"/>
      </right>
      <top/>
      <bottom/>
      <diagonal/>
    </border>
    <border>
      <left/>
      <right style="thin">
        <color theme="7" tint="0.4"/>
      </right>
      <top/>
      <bottom style="thin">
        <color theme="7" tint="0.4"/>
      </bottom>
      <diagonal/>
    </border>
    <border>
      <left/>
      <right style="thin">
        <color theme="3" tint="0.4"/>
      </right>
      <top/>
      <bottom/>
      <diagonal/>
    </border>
    <border>
      <left/>
      <right/>
      <top style="thin">
        <color indexed="64"/>
      </top>
      <bottom style="medium">
        <color indexed="64"/>
      </bottom>
      <diagonal/>
    </border>
    <border>
      <left/>
      <right style="thin">
        <color indexed="23"/>
      </right>
      <top style="medium">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244">
    <xf numFmtId="0" fontId="0" fillId="0" borderId="0" xfId="0"/>
    <xf numFmtId="0" fontId="0" fillId="33" borderId="0" xfId="0" applyFont="1" applyFill="1" applyAlignment="1"/>
    <xf numFmtId="0" fontId="0" fillId="33" borderId="0" xfId="0" applyFont="1" applyFill="1" applyAlignment="1">
      <alignment vertical="center"/>
    </xf>
    <xf numFmtId="0" fontId="20" fillId="33" borderId="0" xfId="0" applyFont="1" applyFill="1" applyBorder="1" applyAlignment="1"/>
    <xf numFmtId="0" fontId="21" fillId="33" borderId="0" xfId="0" applyFont="1" applyFill="1" applyAlignment="1">
      <alignment vertical="center"/>
    </xf>
    <xf numFmtId="0" fontId="22" fillId="33" borderId="0" xfId="0" applyFont="1" applyFill="1" applyAlignment="1">
      <alignment vertical="center"/>
    </xf>
    <xf numFmtId="0" fontId="0" fillId="33" borderId="10" xfId="0" applyFont="1" applyFill="1" applyBorder="1" applyAlignment="1">
      <alignment vertical="center"/>
    </xf>
    <xf numFmtId="0" fontId="23" fillId="34" borderId="11" xfId="0" applyFont="1" applyFill="1" applyBorder="1" applyAlignment="1">
      <alignment vertical="center"/>
    </xf>
    <xf numFmtId="0" fontId="23" fillId="34" borderId="12" xfId="0" applyFont="1" applyFill="1" applyBorder="1" applyAlignment="1">
      <alignment vertical="center"/>
    </xf>
    <xf numFmtId="0" fontId="23" fillId="34" borderId="12" xfId="0" applyFont="1" applyFill="1" applyBorder="1" applyAlignment="1">
      <alignment horizontal="left" vertical="top"/>
    </xf>
    <xf numFmtId="0" fontId="23" fillId="34" borderId="13" xfId="0" applyFont="1" applyFill="1" applyBorder="1" applyAlignment="1">
      <alignment horizontal="left" vertical="top"/>
    </xf>
    <xf numFmtId="0" fontId="24" fillId="35" borderId="0" xfId="0" applyFont="1" applyFill="1" applyAlignment="1">
      <alignment vertical="center"/>
    </xf>
    <xf numFmtId="0" fontId="1" fillId="35" borderId="0" xfId="0" applyFont="1" applyFill="1" applyAlignment="1"/>
    <xf numFmtId="0" fontId="25" fillId="33" borderId="0" xfId="0" applyFont="1" applyFill="1" applyAlignment="1"/>
    <xf numFmtId="0" fontId="0" fillId="33" borderId="14"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7" fillId="33" borderId="12" xfId="0" applyFont="1" applyFill="1" applyBorder="1" applyAlignment="1">
      <alignment horizontal="center" vertical="center" wrapText="1"/>
    </xf>
    <xf numFmtId="0" fontId="0" fillId="33" borderId="15" xfId="0" applyFont="1" applyFill="1" applyBorder="1" applyAlignment="1">
      <alignment horizontal="right" vertical="center"/>
    </xf>
    <xf numFmtId="0" fontId="0" fillId="33" borderId="11" xfId="0" applyFont="1" applyFill="1" applyBorder="1" applyAlignment="1">
      <alignment horizontal="right" vertical="center"/>
    </xf>
    <xf numFmtId="0" fontId="0" fillId="34" borderId="16" xfId="0" applyFont="1" applyFill="1" applyBorder="1" applyAlignment="1">
      <alignment horizontal="left" vertical="center"/>
    </xf>
    <xf numFmtId="0" fontId="20" fillId="33" borderId="0" xfId="0" applyFont="1" applyFill="1" applyBorder="1" applyAlignment="1">
      <alignment horizontal="right" vertical="center"/>
    </xf>
    <xf numFmtId="0" fontId="0" fillId="33" borderId="15" xfId="0" applyFont="1" applyFill="1" applyBorder="1" applyAlignment="1">
      <alignment horizontal="left" vertical="center"/>
    </xf>
    <xf numFmtId="176" fontId="0" fillId="33" borderId="0" xfId="0" applyNumberFormat="1" applyFont="1" applyFill="1" applyAlignment="1">
      <alignment vertical="center"/>
    </xf>
    <xf numFmtId="0" fontId="0" fillId="34" borderId="17" xfId="0" applyFont="1" applyFill="1" applyBorder="1" applyAlignment="1"/>
    <xf numFmtId="0" fontId="0" fillId="34" borderId="0" xfId="0" applyFont="1" applyFill="1" applyBorder="1" applyAlignment="1"/>
    <xf numFmtId="0" fontId="23" fillId="34" borderId="0" xfId="0" applyFont="1" applyFill="1" applyBorder="1" applyAlignment="1">
      <alignment horizontal="left" vertical="top"/>
    </xf>
    <xf numFmtId="0" fontId="23" fillId="34" borderId="18" xfId="0" applyFont="1" applyFill="1" applyBorder="1" applyAlignment="1">
      <alignment horizontal="left" vertical="top"/>
    </xf>
    <xf numFmtId="0" fontId="0" fillId="35" borderId="0" xfId="0" applyFont="1" applyFill="1" applyAlignment="1"/>
    <xf numFmtId="0" fontId="28" fillId="35" borderId="0" xfId="0" applyFont="1" applyFill="1" applyAlignment="1"/>
    <xf numFmtId="0" fontId="27" fillId="33" borderId="17" xfId="0" applyFont="1" applyFill="1" applyBorder="1" applyAlignment="1">
      <alignment horizontal="center" vertical="center" wrapText="1"/>
    </xf>
    <xf numFmtId="0" fontId="27" fillId="33" borderId="0" xfId="0" applyFont="1" applyFill="1" applyBorder="1" applyAlignment="1">
      <alignment horizontal="center" vertical="center" wrapText="1"/>
    </xf>
    <xf numFmtId="0" fontId="0" fillId="33" borderId="19" xfId="0" applyFont="1" applyFill="1" applyBorder="1" applyAlignment="1">
      <alignment vertical="center"/>
    </xf>
    <xf numFmtId="0" fontId="0" fillId="33" borderId="19" xfId="0" applyFont="1" applyFill="1" applyBorder="1" applyAlignment="1">
      <alignment horizontal="center" vertical="center"/>
    </xf>
    <xf numFmtId="0" fontId="0" fillId="33" borderId="17" xfId="0" applyFont="1" applyFill="1" applyBorder="1" applyAlignment="1">
      <alignment vertical="center"/>
    </xf>
    <xf numFmtId="0" fontId="0" fillId="34" borderId="20" xfId="0" applyFont="1" applyFill="1" applyBorder="1" applyAlignment="1">
      <alignment vertical="center"/>
    </xf>
    <xf numFmtId="0" fontId="20" fillId="33" borderId="0" xfId="0" applyFont="1" applyFill="1" applyBorder="1" applyAlignment="1">
      <alignment vertical="center"/>
    </xf>
    <xf numFmtId="0" fontId="0" fillId="33" borderId="0" xfId="0" applyFont="1" applyFill="1" applyAlignment="1">
      <alignment horizontal="right" vertical="center" wrapText="1"/>
    </xf>
    <xf numFmtId="177" fontId="0" fillId="0" borderId="0" xfId="0" applyNumberFormat="1" applyFont="1" applyFill="1" applyBorder="1" applyAlignment="1">
      <alignment vertical="center" shrinkToFit="1"/>
    </xf>
    <xf numFmtId="177" fontId="0" fillId="33" borderId="0" xfId="0" applyNumberFormat="1" applyFont="1" applyFill="1" applyBorder="1" applyAlignment="1">
      <alignment vertical="center"/>
    </xf>
    <xf numFmtId="3" fontId="0" fillId="33" borderId="0" xfId="0" applyNumberFormat="1" applyFont="1" applyFill="1" applyBorder="1" applyAlignment="1">
      <alignment vertical="center"/>
    </xf>
    <xf numFmtId="177" fontId="0" fillId="33" borderId="0" xfId="0" applyNumberFormat="1" applyFont="1" applyFill="1" applyBorder="1" applyAlignment="1">
      <alignment vertical="center" shrinkToFit="1"/>
    </xf>
    <xf numFmtId="0" fontId="0" fillId="33" borderId="0" xfId="0" applyFont="1" applyFill="1" applyBorder="1" applyAlignment="1">
      <alignment vertical="center"/>
    </xf>
    <xf numFmtId="0" fontId="0" fillId="34" borderId="0" xfId="0" applyFont="1" applyFill="1" applyBorder="1" applyAlignment="1">
      <alignment horizontal="center"/>
    </xf>
    <xf numFmtId="0" fontId="0" fillId="33" borderId="14" xfId="0" applyFont="1" applyFill="1" applyBorder="1" applyAlignment="1">
      <alignment horizontal="center" vertical="center"/>
    </xf>
    <xf numFmtId="0" fontId="27" fillId="33" borderId="21" xfId="0" applyFont="1" applyFill="1" applyBorder="1" applyAlignment="1">
      <alignment horizontal="center" vertical="center" wrapText="1"/>
    </xf>
    <xf numFmtId="0" fontId="27" fillId="33" borderId="22" xfId="0" applyFont="1" applyFill="1" applyBorder="1" applyAlignment="1">
      <alignment horizontal="center" vertical="center" wrapText="1"/>
    </xf>
    <xf numFmtId="176" fontId="0" fillId="35" borderId="23" xfId="0" applyNumberFormat="1" applyFont="1" applyFill="1" applyBorder="1" applyAlignment="1" applyProtection="1">
      <alignment horizontal="center" vertical="center"/>
      <protection locked="0"/>
    </xf>
    <xf numFmtId="176" fontId="0" fillId="35" borderId="24" xfId="0" applyNumberFormat="1" applyFont="1" applyFill="1" applyBorder="1" applyAlignment="1" applyProtection="1">
      <alignment horizontal="center" vertical="center"/>
      <protection locked="0"/>
    </xf>
    <xf numFmtId="176" fontId="0" fillId="35" borderId="25" xfId="0" applyNumberFormat="1" applyFont="1" applyFill="1" applyBorder="1" applyAlignment="1" applyProtection="1">
      <alignment horizontal="center" vertical="center"/>
      <protection locked="0"/>
    </xf>
    <xf numFmtId="176" fontId="0" fillId="34" borderId="26" xfId="0" applyNumberFormat="1" applyFont="1" applyFill="1" applyBorder="1" applyAlignment="1">
      <alignment horizontal="center" vertical="center"/>
    </xf>
    <xf numFmtId="3" fontId="29" fillId="33" borderId="0" xfId="0" applyNumberFormat="1" applyFont="1" applyFill="1" applyBorder="1" applyAlignment="1">
      <alignment horizontal="right" vertical="center"/>
    </xf>
    <xf numFmtId="3" fontId="30" fillId="33" borderId="0" xfId="0" applyNumberFormat="1" applyFont="1" applyFill="1" applyBorder="1" applyAlignment="1">
      <alignment horizontal="right" vertical="center"/>
    </xf>
    <xf numFmtId="3" fontId="31" fillId="36" borderId="26" xfId="0" applyNumberFormat="1" applyFont="1" applyFill="1" applyBorder="1" applyAlignment="1">
      <alignment horizontal="right" vertical="center"/>
    </xf>
    <xf numFmtId="0" fontId="0" fillId="33" borderId="0" xfId="0" applyFont="1" applyFill="1" applyAlignment="1">
      <alignment vertical="center" wrapText="1"/>
    </xf>
    <xf numFmtId="0" fontId="0" fillId="33" borderId="0" xfId="0" applyFont="1" applyFill="1" applyBorder="1" applyAlignment="1">
      <alignment horizontal="center" vertical="center"/>
    </xf>
    <xf numFmtId="0" fontId="0" fillId="33" borderId="0" xfId="0" applyFont="1" applyFill="1" applyBorder="1" applyAlignment="1">
      <alignment horizontal="right" vertical="center"/>
    </xf>
    <xf numFmtId="0" fontId="27" fillId="33" borderId="11" xfId="0" applyFont="1" applyFill="1" applyBorder="1" applyAlignment="1">
      <alignment horizontal="left" vertical="center" wrapText="1"/>
    </xf>
    <xf numFmtId="0" fontId="27" fillId="33" borderId="12" xfId="0" applyFont="1" applyFill="1" applyBorder="1" applyAlignment="1">
      <alignment horizontal="left" vertical="center" wrapText="1"/>
    </xf>
    <xf numFmtId="3" fontId="0" fillId="35" borderId="27" xfId="0" applyNumberFormat="1" applyFont="1" applyFill="1" applyBorder="1" applyAlignment="1" applyProtection="1">
      <alignment horizontal="right" vertical="center"/>
      <protection locked="0"/>
    </xf>
    <xf numFmtId="3" fontId="0" fillId="35" borderId="28" xfId="0" applyNumberFormat="1" applyFont="1" applyFill="1" applyBorder="1" applyAlignment="1" applyProtection="1">
      <alignment horizontal="right" vertical="center"/>
      <protection locked="0"/>
    </xf>
    <xf numFmtId="3" fontId="0" fillId="34" borderId="16" xfId="0" applyNumberFormat="1" applyFont="1" applyFill="1" applyBorder="1" applyAlignment="1" applyProtection="1">
      <alignment horizontal="right" vertical="center"/>
      <protection locked="0"/>
    </xf>
    <xf numFmtId="3" fontId="29" fillId="33" borderId="29" xfId="0" applyNumberFormat="1" applyFont="1" applyFill="1" applyBorder="1" applyAlignment="1">
      <alignment horizontal="right" vertical="center"/>
    </xf>
    <xf numFmtId="178" fontId="0" fillId="33" borderId="0" xfId="0" applyNumberFormat="1" applyFont="1" applyFill="1" applyBorder="1" applyAlignment="1">
      <alignment vertical="center" shrinkToFit="1"/>
    </xf>
    <xf numFmtId="176" fontId="0" fillId="33" borderId="0" xfId="0" applyNumberFormat="1" applyFont="1" applyFill="1" applyBorder="1" applyAlignment="1">
      <alignment vertical="center"/>
    </xf>
    <xf numFmtId="0" fontId="0" fillId="33" borderId="0" xfId="0" applyFont="1" applyFill="1" applyAlignment="1">
      <alignment horizontal="center" vertical="center"/>
    </xf>
    <xf numFmtId="0" fontId="0" fillId="34" borderId="18" xfId="0" applyFont="1" applyFill="1" applyBorder="1" applyAlignment="1"/>
    <xf numFmtId="0" fontId="27" fillId="33" borderId="17" xfId="0" applyFont="1" applyFill="1" applyBorder="1" applyAlignment="1">
      <alignment horizontal="left" vertical="center" wrapText="1"/>
    </xf>
    <xf numFmtId="0" fontId="27" fillId="33" borderId="0" xfId="0" applyFont="1" applyFill="1" applyBorder="1" applyAlignment="1">
      <alignment horizontal="left" vertical="center" wrapText="1"/>
    </xf>
    <xf numFmtId="3" fontId="0" fillId="35" borderId="19" xfId="0" applyNumberFormat="1" applyFont="1" applyFill="1" applyBorder="1" applyAlignment="1" applyProtection="1">
      <alignment horizontal="right" vertical="center"/>
      <protection locked="0"/>
    </xf>
    <xf numFmtId="3" fontId="0" fillId="34" borderId="20" xfId="0" applyNumberFormat="1" applyFont="1" applyFill="1" applyBorder="1" applyAlignment="1" applyProtection="1">
      <alignment horizontal="right" vertical="center"/>
      <protection locked="0"/>
    </xf>
    <xf numFmtId="3" fontId="29" fillId="33" borderId="30" xfId="0" applyNumberFormat="1" applyFont="1" applyFill="1" applyBorder="1" applyAlignment="1">
      <alignment horizontal="right" vertical="center"/>
    </xf>
    <xf numFmtId="0" fontId="32" fillId="33" borderId="0" xfId="0" applyFont="1" applyFill="1" applyBorder="1" applyAlignment="1">
      <alignment horizontal="center"/>
    </xf>
    <xf numFmtId="0" fontId="0" fillId="33" borderId="10" xfId="0" applyFont="1" applyFill="1" applyBorder="1" applyAlignment="1">
      <alignment horizontal="center" vertical="center"/>
    </xf>
    <xf numFmtId="0" fontId="33" fillId="34" borderId="0" xfId="0" applyFont="1" applyFill="1" applyBorder="1" applyAlignment="1">
      <alignment horizontal="right" vertical="center"/>
    </xf>
    <xf numFmtId="0" fontId="34" fillId="33" borderId="0" xfId="0" applyFont="1" applyFill="1" applyAlignment="1"/>
    <xf numFmtId="0" fontId="35" fillId="33" borderId="0" xfId="0" applyFont="1" applyFill="1" applyAlignment="1"/>
    <xf numFmtId="0" fontId="35" fillId="35" borderId="0" xfId="0" applyFont="1" applyFill="1" applyAlignment="1"/>
    <xf numFmtId="3" fontId="0" fillId="35" borderId="31" xfId="0" applyNumberFormat="1" applyFont="1" applyFill="1" applyBorder="1" applyAlignment="1">
      <alignment horizontal="center" vertical="center"/>
    </xf>
    <xf numFmtId="0" fontId="0" fillId="35" borderId="32" xfId="0" applyFont="1" applyFill="1" applyBorder="1" applyAlignment="1">
      <alignment horizontal="center" vertical="center"/>
    </xf>
    <xf numFmtId="0" fontId="0" fillId="35" borderId="33" xfId="0" applyFont="1" applyFill="1" applyBorder="1" applyAlignment="1">
      <alignment horizontal="center" vertical="center"/>
    </xf>
    <xf numFmtId="0" fontId="0" fillId="35" borderId="34" xfId="0" applyFont="1" applyFill="1" applyBorder="1" applyAlignment="1">
      <alignment horizontal="center" vertical="center"/>
    </xf>
    <xf numFmtId="0" fontId="0" fillId="34" borderId="35" xfId="0" applyFont="1" applyFill="1" applyBorder="1" applyAlignment="1">
      <alignment horizontal="center" vertical="center"/>
    </xf>
    <xf numFmtId="3" fontId="29" fillId="33" borderId="36" xfId="0" applyNumberFormat="1" applyFont="1" applyFill="1" applyBorder="1" applyAlignment="1">
      <alignment horizontal="center" vertical="center"/>
    </xf>
    <xf numFmtId="3" fontId="29" fillId="33" borderId="37" xfId="0" applyNumberFormat="1" applyFont="1" applyFill="1" applyBorder="1" applyAlignment="1">
      <alignment horizontal="center" vertical="center"/>
    </xf>
    <xf numFmtId="3" fontId="29" fillId="33" borderId="0" xfId="0" applyNumberFormat="1" applyFont="1" applyFill="1" applyBorder="1" applyAlignment="1">
      <alignment horizontal="center" vertical="center"/>
    </xf>
    <xf numFmtId="0" fontId="0" fillId="34" borderId="0" xfId="0" applyFont="1" applyFill="1" applyBorder="1" applyAlignment="1">
      <alignment horizontal="center" vertical="center"/>
    </xf>
    <xf numFmtId="3" fontId="0" fillId="33" borderId="19" xfId="0" applyNumberFormat="1" applyFont="1" applyFill="1" applyBorder="1" applyAlignment="1">
      <alignment horizontal="right" vertical="center"/>
    </xf>
    <xf numFmtId="3" fontId="0" fillId="33" borderId="38" xfId="0" applyNumberFormat="1" applyFont="1" applyFill="1" applyBorder="1" applyAlignment="1">
      <alignment horizontal="right" vertical="center"/>
    </xf>
    <xf numFmtId="3" fontId="29" fillId="33" borderId="39" xfId="0" applyNumberFormat="1" applyFont="1" applyFill="1" applyBorder="1" applyAlignment="1">
      <alignment horizontal="right" vertical="center"/>
    </xf>
    <xf numFmtId="3" fontId="29" fillId="33" borderId="40" xfId="0" applyNumberFormat="1" applyFont="1" applyFill="1" applyBorder="1" applyAlignment="1">
      <alignment horizontal="right" vertical="center"/>
    </xf>
    <xf numFmtId="177" fontId="22" fillId="16" borderId="41" xfId="0" applyNumberFormat="1" applyFont="1" applyFill="1" applyBorder="1" applyAlignment="1">
      <alignment vertical="center"/>
    </xf>
    <xf numFmtId="177" fontId="36" fillId="34" borderId="26" xfId="0" applyNumberFormat="1" applyFont="1" applyFill="1" applyBorder="1" applyAlignment="1">
      <alignment horizontal="center" vertical="center"/>
    </xf>
    <xf numFmtId="179" fontId="0" fillId="34" borderId="18" xfId="0" applyNumberFormat="1" applyFont="1" applyFill="1" applyBorder="1" applyAlignment="1">
      <alignment horizontal="right" vertical="center" shrinkToFit="1"/>
    </xf>
    <xf numFmtId="0" fontId="27" fillId="33" borderId="21" xfId="0" applyFont="1" applyFill="1" applyBorder="1" applyAlignment="1">
      <alignment horizontal="left" vertical="center" wrapText="1"/>
    </xf>
    <xf numFmtId="0" fontId="27" fillId="33" borderId="22" xfId="0" applyFont="1" applyFill="1" applyBorder="1" applyAlignment="1">
      <alignment horizontal="left" vertical="center" wrapText="1"/>
    </xf>
    <xf numFmtId="3" fontId="0" fillId="33" borderId="42" xfId="0" applyNumberFormat="1" applyFont="1" applyFill="1" applyBorder="1" applyAlignment="1">
      <alignment horizontal="center" vertical="center"/>
    </xf>
    <xf numFmtId="3" fontId="0" fillId="33" borderId="21" xfId="0" applyNumberFormat="1" applyFont="1" applyFill="1" applyBorder="1" applyAlignment="1">
      <alignment horizontal="right"/>
    </xf>
    <xf numFmtId="3" fontId="29" fillId="33" borderId="43" xfId="0" applyNumberFormat="1" applyFont="1" applyFill="1" applyBorder="1" applyAlignment="1">
      <alignment horizontal="center" vertical="center"/>
    </xf>
    <xf numFmtId="3" fontId="29" fillId="33" borderId="44" xfId="0" applyNumberFormat="1" applyFont="1" applyFill="1" applyBorder="1" applyAlignment="1">
      <alignment horizontal="center" vertical="center"/>
    </xf>
    <xf numFmtId="0" fontId="37" fillId="33" borderId="0" xfId="0" applyFont="1" applyFill="1" applyAlignment="1">
      <alignment horizontal="right" vertical="center"/>
    </xf>
    <xf numFmtId="3" fontId="38" fillId="33" borderId="0" xfId="0" applyNumberFormat="1" applyFont="1" applyFill="1" applyBorder="1" applyAlignment="1">
      <alignment horizontal="center" vertical="center"/>
    </xf>
    <xf numFmtId="38" fontId="0" fillId="33" borderId="0" xfId="42" applyFont="1" applyFill="1" applyBorder="1" applyAlignment="1">
      <alignment vertical="center"/>
    </xf>
    <xf numFmtId="3" fontId="39" fillId="34" borderId="0" xfId="0" applyNumberFormat="1" applyFont="1" applyFill="1" applyBorder="1" applyAlignment="1">
      <alignment horizontal="right" vertical="center"/>
    </xf>
    <xf numFmtId="0" fontId="37" fillId="33" borderId="14" xfId="0" applyFont="1" applyFill="1" applyBorder="1" applyAlignment="1">
      <alignment horizontal="center" vertical="center" wrapText="1" shrinkToFit="1"/>
    </xf>
    <xf numFmtId="2" fontId="0" fillId="33" borderId="45" xfId="0" applyNumberFormat="1" applyFont="1" applyFill="1" applyBorder="1" applyAlignment="1"/>
    <xf numFmtId="2" fontId="0" fillId="33" borderId="14" xfId="0" applyNumberFormat="1" applyFont="1" applyFill="1" applyBorder="1" applyAlignment="1"/>
    <xf numFmtId="0" fontId="0" fillId="13" borderId="0" xfId="0" applyFont="1" applyFill="1" applyAlignment="1">
      <alignment horizontal="left" vertical="center"/>
    </xf>
    <xf numFmtId="0" fontId="0" fillId="13" borderId="0" xfId="0" applyFont="1" applyFill="1" applyAlignment="1">
      <alignment vertical="center"/>
    </xf>
    <xf numFmtId="0" fontId="27" fillId="33" borderId="0" xfId="0" applyFont="1" applyFill="1" applyAlignment="1">
      <alignment horizontal="left" vertical="center"/>
    </xf>
    <xf numFmtId="0" fontId="0" fillId="13" borderId="0" xfId="0" applyFont="1" applyFill="1" applyAlignment="1">
      <alignment horizontal="center" vertical="center"/>
    </xf>
    <xf numFmtId="0" fontId="22" fillId="34" borderId="0" xfId="0" applyFont="1" applyFill="1" applyBorder="1" applyAlignment="1">
      <alignment horizontal="center" vertical="center"/>
    </xf>
    <xf numFmtId="0" fontId="0" fillId="34" borderId="18" xfId="0" applyFont="1" applyFill="1" applyBorder="1" applyAlignment="1">
      <alignment shrinkToFit="1"/>
    </xf>
    <xf numFmtId="0" fontId="40" fillId="33" borderId="14" xfId="0" applyFont="1" applyFill="1" applyBorder="1" applyAlignment="1">
      <alignment horizontal="center" vertical="center" wrapText="1"/>
    </xf>
    <xf numFmtId="0" fontId="0" fillId="33" borderId="11" xfId="0" applyFont="1" applyFill="1" applyBorder="1" applyAlignment="1">
      <alignment horizontal="center"/>
    </xf>
    <xf numFmtId="0" fontId="0" fillId="33" borderId="13" xfId="0" applyFont="1" applyFill="1" applyBorder="1" applyAlignment="1">
      <alignment horizontal="center"/>
    </xf>
    <xf numFmtId="0" fontId="41" fillId="33" borderId="0" xfId="0" applyFont="1" applyFill="1" applyAlignment="1"/>
    <xf numFmtId="177" fontId="42" fillId="33" borderId="0" xfId="0" applyNumberFormat="1" applyFont="1" applyFill="1" applyAlignment="1">
      <alignment vertical="center" shrinkToFit="1"/>
    </xf>
    <xf numFmtId="0" fontId="0" fillId="33" borderId="46" xfId="0" applyFont="1" applyFill="1" applyBorder="1" applyAlignment="1">
      <alignment horizontal="center" vertical="center"/>
    </xf>
    <xf numFmtId="0" fontId="0" fillId="37" borderId="47" xfId="0" applyFont="1" applyFill="1" applyBorder="1" applyAlignment="1" applyProtection="1">
      <alignment horizontal="center"/>
      <protection locked="0"/>
    </xf>
    <xf numFmtId="0" fontId="0" fillId="37" borderId="48" xfId="0" applyFont="1" applyFill="1" applyBorder="1" applyAlignment="1" applyProtection="1">
      <alignment horizontal="center"/>
      <protection locked="0"/>
    </xf>
    <xf numFmtId="0" fontId="0" fillId="33" borderId="45" xfId="0" applyFont="1" applyFill="1" applyBorder="1" applyAlignment="1">
      <alignment horizontal="center" vertical="center"/>
    </xf>
    <xf numFmtId="38" fontId="0" fillId="33" borderId="14" xfId="42" applyFont="1" applyFill="1" applyBorder="1" applyAlignment="1"/>
    <xf numFmtId="0" fontId="0" fillId="34" borderId="21" xfId="0" applyFont="1" applyFill="1" applyBorder="1" applyAlignment="1"/>
    <xf numFmtId="0" fontId="0" fillId="34" borderId="22" xfId="0" applyFont="1" applyFill="1" applyBorder="1" applyAlignment="1"/>
    <xf numFmtId="0" fontId="0" fillId="34" borderId="49" xfId="0" applyFont="1" applyFill="1" applyBorder="1" applyAlignment="1">
      <alignment shrinkToFit="1"/>
    </xf>
    <xf numFmtId="0" fontId="0" fillId="33" borderId="50" xfId="0" applyFont="1" applyFill="1" applyBorder="1" applyAlignment="1">
      <alignment horizontal="center" vertical="center"/>
    </xf>
    <xf numFmtId="0" fontId="0" fillId="37" borderId="31" xfId="0" applyFont="1" applyFill="1" applyBorder="1" applyAlignment="1" applyProtection="1">
      <alignment horizontal="center"/>
      <protection locked="0"/>
    </xf>
    <xf numFmtId="0" fontId="0" fillId="37" borderId="51" xfId="0" applyFont="1" applyFill="1" applyBorder="1" applyAlignment="1" applyProtection="1">
      <alignment horizontal="center"/>
      <protection locked="0"/>
    </xf>
    <xf numFmtId="38" fontId="0" fillId="33" borderId="45" xfId="42" applyFont="1" applyFill="1" applyBorder="1" applyAlignment="1"/>
    <xf numFmtId="0" fontId="33" fillId="33" borderId="0" xfId="0" applyFont="1" applyFill="1" applyAlignment="1">
      <alignment vertical="center"/>
    </xf>
    <xf numFmtId="0" fontId="33" fillId="33" borderId="0" xfId="0" applyFont="1" applyFill="1" applyAlignment="1"/>
    <xf numFmtId="0" fontId="23" fillId="33" borderId="0" xfId="0" applyFont="1" applyFill="1" applyAlignment="1"/>
    <xf numFmtId="0" fontId="30" fillId="33" borderId="0" xfId="0" applyFont="1" applyFill="1" applyAlignment="1"/>
    <xf numFmtId="38" fontId="0" fillId="33" borderId="13" xfId="42" applyFont="1" applyFill="1" applyBorder="1" applyAlignment="1"/>
    <xf numFmtId="38" fontId="0" fillId="33" borderId="15" xfId="42" applyFont="1" applyFill="1" applyBorder="1" applyAlignment="1"/>
    <xf numFmtId="0" fontId="0" fillId="19" borderId="14" xfId="0" applyFont="1" applyFill="1" applyBorder="1" applyAlignment="1">
      <alignment horizontal="center" vertical="center"/>
    </xf>
    <xf numFmtId="38" fontId="33" fillId="19" borderId="14" xfId="0" applyNumberFormat="1" applyFont="1" applyFill="1" applyBorder="1" applyAlignment="1"/>
    <xf numFmtId="0" fontId="0" fillId="33" borderId="0" xfId="0" applyFont="1" applyFill="1" applyBorder="1" applyAlignment="1"/>
    <xf numFmtId="0" fontId="0" fillId="33" borderId="52" xfId="0" applyFont="1" applyFill="1" applyBorder="1" applyAlignment="1"/>
    <xf numFmtId="0" fontId="23" fillId="33" borderId="53" xfId="0" applyFont="1" applyFill="1" applyBorder="1" applyAlignment="1">
      <alignment horizontal="left" vertical="center" wrapText="1"/>
    </xf>
    <xf numFmtId="0" fontId="0" fillId="33" borderId="53" xfId="0" applyFont="1" applyFill="1" applyBorder="1" applyAlignment="1">
      <alignment horizontal="left" vertical="center" wrapText="1"/>
    </xf>
    <xf numFmtId="0" fontId="0" fillId="33" borderId="53" xfId="0" applyFont="1" applyFill="1" applyBorder="1" applyAlignment="1">
      <alignment horizontal="left" vertical="top" wrapText="1"/>
    </xf>
    <xf numFmtId="0" fontId="0" fillId="33" borderId="53" xfId="0" applyFont="1" applyFill="1" applyBorder="1" applyAlignment="1">
      <alignment vertical="center"/>
    </xf>
    <xf numFmtId="0" fontId="0" fillId="33" borderId="53" xfId="0" applyFont="1" applyFill="1" applyBorder="1" applyAlignment="1"/>
    <xf numFmtId="0" fontId="0" fillId="33" borderId="54" xfId="0" applyFont="1" applyFill="1" applyBorder="1" applyAlignment="1">
      <alignment vertical="center"/>
    </xf>
    <xf numFmtId="0" fontId="0" fillId="13" borderId="55" xfId="0" applyFont="1" applyFill="1" applyBorder="1" applyAlignment="1">
      <alignment horizontal="center" vertical="center"/>
    </xf>
    <xf numFmtId="0" fontId="0" fillId="13" borderId="45" xfId="0" applyFont="1" applyFill="1" applyBorder="1" applyAlignment="1">
      <alignment horizontal="center" vertical="center"/>
    </xf>
    <xf numFmtId="0" fontId="0" fillId="33" borderId="14" xfId="0" applyFont="1" applyFill="1" applyBorder="1" applyAlignment="1">
      <alignment horizontal="distributed" vertical="center"/>
    </xf>
    <xf numFmtId="0" fontId="43" fillId="0" borderId="14" xfId="0" applyFont="1" applyBorder="1" applyAlignment="1">
      <alignment horizontal="distributed" vertical="center"/>
    </xf>
    <xf numFmtId="0" fontId="22" fillId="33" borderId="56" xfId="0" applyFont="1" applyFill="1" applyBorder="1" applyAlignment="1">
      <alignment vertical="center"/>
    </xf>
    <xf numFmtId="0" fontId="0" fillId="33" borderId="0" xfId="0" applyFont="1" applyFill="1" applyBorder="1" applyAlignment="1">
      <alignment horizontal="left" vertical="center"/>
    </xf>
    <xf numFmtId="0" fontId="0" fillId="33" borderId="0" xfId="0" applyFont="1" applyFill="1" applyBorder="1" applyAlignment="1">
      <alignment horizontal="left" vertical="top" wrapText="1"/>
    </xf>
    <xf numFmtId="0" fontId="0" fillId="33" borderId="0" xfId="0" applyFont="1" applyFill="1" applyBorder="1" applyAlignment="1">
      <alignment horizontal="left" vertical="top"/>
    </xf>
    <xf numFmtId="0" fontId="44" fillId="13" borderId="47" xfId="0" applyFont="1" applyFill="1" applyBorder="1" applyAlignment="1">
      <alignment horizontal="center" vertical="center" readingOrder="1"/>
    </xf>
    <xf numFmtId="0" fontId="44" fillId="13" borderId="57" xfId="0" applyFont="1" applyFill="1" applyBorder="1" applyAlignment="1">
      <alignment horizontal="center" vertical="center" readingOrder="1"/>
    </xf>
    <xf numFmtId="0" fontId="0" fillId="33" borderId="58" xfId="0" quotePrefix="1" applyNumberFormat="1" applyFont="1" applyFill="1" applyBorder="1" applyAlignment="1">
      <alignment horizontal="center" vertical="center"/>
    </xf>
    <xf numFmtId="0" fontId="0" fillId="33" borderId="59" xfId="0" quotePrefix="1" applyNumberFormat="1" applyFont="1" applyFill="1" applyBorder="1" applyAlignment="1">
      <alignment horizontal="center" vertical="center"/>
    </xf>
    <xf numFmtId="0" fontId="0" fillId="33" borderId="28" xfId="0" quotePrefix="1" applyNumberFormat="1" applyFont="1" applyFill="1" applyBorder="1" applyAlignment="1">
      <alignment horizontal="center" vertical="center"/>
    </xf>
    <xf numFmtId="0" fontId="0" fillId="33" borderId="60" xfId="0" quotePrefix="1" applyNumberFormat="1" applyFont="1" applyFill="1" applyBorder="1" applyAlignment="1">
      <alignment horizontal="center" vertical="center"/>
    </xf>
    <xf numFmtId="0" fontId="0" fillId="33" borderId="61" xfId="0" applyFont="1" applyFill="1" applyBorder="1" applyAlignment="1">
      <alignment vertical="center"/>
    </xf>
    <xf numFmtId="0" fontId="0" fillId="33" borderId="56" xfId="0" applyFont="1" applyFill="1" applyBorder="1" applyAlignment="1"/>
    <xf numFmtId="0" fontId="44" fillId="13" borderId="27" xfId="0" applyFont="1" applyFill="1" applyBorder="1" applyAlignment="1">
      <alignment horizontal="center" vertical="center" readingOrder="1"/>
    </xf>
    <xf numFmtId="0" fontId="44" fillId="13" borderId="0" xfId="0" applyFont="1" applyFill="1" applyBorder="1" applyAlignment="1">
      <alignment horizontal="center" vertical="center" readingOrder="1"/>
    </xf>
    <xf numFmtId="0" fontId="45" fillId="0" borderId="62" xfId="0" applyFont="1" applyBorder="1" applyAlignment="1">
      <alignment horizontal="left" vertical="top" wrapText="1" readingOrder="1"/>
    </xf>
    <xf numFmtId="0" fontId="45" fillId="0" borderId="63" xfId="0" applyFont="1" applyBorder="1" applyAlignment="1">
      <alignment horizontal="left" vertical="top" wrapText="1" readingOrder="1"/>
    </xf>
    <xf numFmtId="0" fontId="1" fillId="0" borderId="62" xfId="0" applyFont="1" applyBorder="1" applyAlignment="1">
      <alignment horizontal="left" vertical="top" wrapText="1" readingOrder="1"/>
    </xf>
    <xf numFmtId="0" fontId="45" fillId="0" borderId="64" xfId="0" applyFont="1" applyBorder="1" applyAlignment="1">
      <alignment horizontal="left" vertical="top" wrapText="1" readingOrder="1"/>
    </xf>
    <xf numFmtId="0" fontId="1" fillId="0" borderId="65" xfId="0" applyFont="1" applyBorder="1" applyAlignment="1">
      <alignment horizontal="left" vertical="top" wrapText="1" readingOrder="1"/>
    </xf>
    <xf numFmtId="0" fontId="0" fillId="13" borderId="55" xfId="0" applyFont="1" applyFill="1" applyBorder="1" applyAlignment="1">
      <alignment horizontal="center" vertical="center" wrapText="1"/>
    </xf>
    <xf numFmtId="180" fontId="0" fillId="33" borderId="14" xfId="0" applyNumberFormat="1" applyFont="1" applyFill="1" applyBorder="1" applyAlignment="1">
      <alignment horizontal="center" vertical="center"/>
    </xf>
    <xf numFmtId="0" fontId="45" fillId="0" borderId="66" xfId="0" applyFont="1" applyBorder="1" applyAlignment="1">
      <alignment horizontal="left" vertical="top" wrapText="1" readingOrder="1"/>
    </xf>
    <xf numFmtId="0" fontId="45" fillId="0" borderId="67" xfId="0" applyFont="1" applyBorder="1" applyAlignment="1">
      <alignment horizontal="left" vertical="top" wrapText="1" readingOrder="1"/>
    </xf>
    <xf numFmtId="0" fontId="45" fillId="0" borderId="14" xfId="0" applyFont="1" applyBorder="1" applyAlignment="1">
      <alignment horizontal="left" vertical="top" wrapText="1" readingOrder="1"/>
    </xf>
    <xf numFmtId="0" fontId="45" fillId="0" borderId="45" xfId="0" applyFont="1" applyBorder="1" applyAlignment="1">
      <alignment horizontal="left" vertical="top" wrapText="1" readingOrder="1"/>
    </xf>
    <xf numFmtId="0" fontId="0" fillId="13" borderId="45" xfId="0" applyFont="1" applyFill="1" applyBorder="1" applyAlignment="1">
      <alignment horizontal="center" vertical="center" wrapText="1"/>
    </xf>
    <xf numFmtId="177" fontId="0" fillId="33" borderId="14" xfId="0" applyNumberFormat="1" applyFont="1" applyFill="1" applyBorder="1" applyAlignment="1">
      <alignment horizontal="center" vertical="center"/>
    </xf>
    <xf numFmtId="0" fontId="1" fillId="33" borderId="0" xfId="0" applyFont="1" applyFill="1" applyAlignment="1">
      <alignment horizontal="right" vertical="top"/>
    </xf>
    <xf numFmtId="177" fontId="0" fillId="33" borderId="68" xfId="0" applyNumberFormat="1" applyFont="1" applyFill="1" applyBorder="1" applyAlignment="1">
      <alignment horizontal="center" vertical="center"/>
    </xf>
    <xf numFmtId="0" fontId="45" fillId="0" borderId="69" xfId="0" applyFont="1" applyBorder="1" applyAlignment="1">
      <alignment horizontal="left" vertical="top" wrapText="1" readingOrder="1"/>
    </xf>
    <xf numFmtId="0" fontId="45" fillId="0" borderId="70" xfId="0" applyFont="1" applyBorder="1" applyAlignment="1">
      <alignment horizontal="left" vertical="top" wrapText="1" readingOrder="1"/>
    </xf>
    <xf numFmtId="0" fontId="45" fillId="0" borderId="71" xfId="0" applyFont="1" applyBorder="1" applyAlignment="1">
      <alignment horizontal="left" vertical="top" wrapText="1" readingOrder="1"/>
    </xf>
    <xf numFmtId="0" fontId="45" fillId="0" borderId="72" xfId="0" applyFont="1" applyBorder="1" applyAlignment="1">
      <alignment horizontal="left" vertical="top" wrapText="1" readingOrder="1"/>
    </xf>
    <xf numFmtId="0" fontId="44" fillId="13" borderId="23" xfId="0" applyFont="1" applyFill="1" applyBorder="1" applyAlignment="1">
      <alignment horizontal="center" vertical="center" readingOrder="1"/>
    </xf>
    <xf numFmtId="0" fontId="44" fillId="13" borderId="25" xfId="0" applyFont="1" applyFill="1" applyBorder="1" applyAlignment="1">
      <alignment horizontal="center" vertical="center" readingOrder="1"/>
    </xf>
    <xf numFmtId="0" fontId="44" fillId="0" borderId="23" xfId="0" applyFont="1" applyBorder="1" applyAlignment="1">
      <alignment horizontal="center" vertical="center" readingOrder="1"/>
    </xf>
    <xf numFmtId="0" fontId="44" fillId="0" borderId="73" xfId="0" applyFont="1" applyBorder="1" applyAlignment="1">
      <alignment horizontal="center" vertical="center" readingOrder="1"/>
    </xf>
    <xf numFmtId="0" fontId="44" fillId="0" borderId="24" xfId="0" applyFont="1" applyBorder="1" applyAlignment="1">
      <alignment horizontal="center" vertical="center" readingOrder="1"/>
    </xf>
    <xf numFmtId="0" fontId="44" fillId="0" borderId="74" xfId="0" applyFont="1" applyBorder="1" applyAlignment="1">
      <alignment horizontal="center" vertical="center" readingOrder="1"/>
    </xf>
    <xf numFmtId="0" fontId="0" fillId="38" borderId="55" xfId="0" applyFont="1" applyFill="1" applyBorder="1" applyAlignment="1">
      <alignment horizontal="center" vertical="center"/>
    </xf>
    <xf numFmtId="0" fontId="0" fillId="38" borderId="45" xfId="0" applyFont="1" applyFill="1" applyBorder="1" applyAlignment="1">
      <alignment horizontal="center" vertical="center"/>
    </xf>
    <xf numFmtId="0" fontId="44" fillId="13" borderId="75" xfId="0" applyFont="1" applyFill="1" applyBorder="1" applyAlignment="1">
      <alignment horizontal="center" vertical="center" readingOrder="1"/>
    </xf>
    <xf numFmtId="0" fontId="44" fillId="13" borderId="76" xfId="0" applyFont="1" applyFill="1" applyBorder="1" applyAlignment="1">
      <alignment horizontal="center" vertical="center" readingOrder="1"/>
    </xf>
    <xf numFmtId="0" fontId="44" fillId="0" borderId="75" xfId="0" applyFont="1" applyBorder="1" applyAlignment="1">
      <alignment horizontal="center" vertical="center" readingOrder="1"/>
    </xf>
    <xf numFmtId="0" fontId="44" fillId="0" borderId="34" xfId="0" applyFont="1" applyBorder="1" applyAlignment="1">
      <alignment horizontal="center" vertical="center" readingOrder="1"/>
    </xf>
    <xf numFmtId="0" fontId="44" fillId="0" borderId="32" xfId="0" applyFont="1" applyBorder="1" applyAlignment="1">
      <alignment horizontal="center" vertical="center" readingOrder="1"/>
    </xf>
    <xf numFmtId="0" fontId="44" fillId="0" borderId="77" xfId="0" applyFont="1" applyBorder="1" applyAlignment="1">
      <alignment horizontal="center" vertical="center" readingOrder="1"/>
    </xf>
    <xf numFmtId="0" fontId="0" fillId="33" borderId="78" xfId="0" applyFont="1" applyFill="1" applyBorder="1" applyAlignment="1"/>
    <xf numFmtId="0" fontId="0" fillId="33" borderId="79" xfId="0" applyFont="1" applyFill="1" applyBorder="1" applyAlignment="1">
      <alignment horizontal="left" vertical="top" wrapText="1"/>
    </xf>
    <xf numFmtId="0" fontId="0" fillId="33" borderId="79" xfId="0" applyFont="1" applyFill="1" applyBorder="1" applyAlignment="1">
      <alignment vertical="center"/>
    </xf>
    <xf numFmtId="0" fontId="0" fillId="33" borderId="79" xfId="0" applyFont="1" applyFill="1" applyBorder="1" applyAlignment="1"/>
    <xf numFmtId="0" fontId="0" fillId="33" borderId="80" xfId="0" applyFont="1" applyFill="1" applyBorder="1" applyAlignment="1">
      <alignment vertical="center"/>
    </xf>
    <xf numFmtId="0" fontId="46" fillId="33" borderId="0" xfId="0" applyFont="1" applyFill="1" applyAlignment="1"/>
    <xf numFmtId="177" fontId="0" fillId="33" borderId="0" xfId="0" applyNumberFormat="1" applyFont="1" applyFill="1" applyAlignment="1"/>
    <xf numFmtId="0" fontId="23" fillId="33" borderId="0" xfId="0" applyFont="1" applyFill="1" applyBorder="1" applyAlignment="1">
      <alignment horizontal="left" vertical="top" wrapText="1"/>
    </xf>
    <xf numFmtId="0" fontId="47" fillId="0" borderId="0" xfId="0" applyFont="1" applyBorder="1" applyAlignment="1">
      <alignment horizontal="left" vertical="top" wrapText="1"/>
    </xf>
    <xf numFmtId="0" fontId="47" fillId="0" borderId="0" xfId="0" applyFont="1" applyBorder="1" applyAlignment="1">
      <alignment horizontal="left" vertical="top"/>
    </xf>
    <xf numFmtId="0" fontId="0" fillId="33" borderId="0" xfId="0" quotePrefix="1" applyNumberFormat="1" applyFont="1" applyFill="1" applyBorder="1" applyAlignment="1">
      <alignment horizontal="center" vertical="center"/>
    </xf>
    <xf numFmtId="0" fontId="45" fillId="0" borderId="0" xfId="0" applyFont="1" applyBorder="1" applyAlignment="1">
      <alignment horizontal="left" vertical="top" wrapText="1" readingOrder="1"/>
    </xf>
    <xf numFmtId="0" fontId="1" fillId="0" borderId="0" xfId="0" applyFont="1" applyBorder="1" applyAlignment="1">
      <alignment horizontal="left" vertical="top" wrapText="1" readingOrder="1"/>
    </xf>
    <xf numFmtId="0" fontId="44" fillId="0" borderId="0" xfId="0" applyFont="1" applyBorder="1" applyAlignment="1">
      <alignment horizontal="center" vertical="center" readingOrder="1"/>
    </xf>
    <xf numFmtId="0" fontId="0" fillId="33" borderId="81" xfId="0" applyFont="1" applyFill="1" applyBorder="1" applyAlignment="1">
      <alignment horizontal="left" vertical="top" wrapText="1"/>
    </xf>
    <xf numFmtId="0" fontId="0" fillId="33" borderId="81" xfId="0" applyFont="1" applyFill="1" applyBorder="1" applyAlignment="1">
      <alignment vertical="center"/>
    </xf>
    <xf numFmtId="0" fontId="0" fillId="34" borderId="13" xfId="0" applyFont="1" applyFill="1" applyBorder="1" applyAlignment="1"/>
    <xf numFmtId="0" fontId="0" fillId="33" borderId="15" xfId="0" applyFont="1" applyFill="1" applyBorder="1" applyAlignment="1">
      <alignment horizontal="center" vertical="center" wrapText="1"/>
    </xf>
    <xf numFmtId="0" fontId="48" fillId="33" borderId="12" xfId="0" applyFont="1" applyFill="1" applyBorder="1" applyAlignment="1">
      <alignment horizontal="center" vertical="center" wrapText="1"/>
    </xf>
    <xf numFmtId="0" fontId="0" fillId="33" borderId="42" xfId="0" applyFont="1" applyFill="1" applyBorder="1" applyAlignment="1">
      <alignment horizontal="center" vertical="center"/>
    </xf>
    <xf numFmtId="0" fontId="0" fillId="12" borderId="0" xfId="0" applyFont="1" applyFill="1" applyAlignment="1"/>
    <xf numFmtId="176" fontId="0" fillId="35" borderId="23" xfId="0" applyNumberFormat="1" applyFont="1" applyFill="1" applyBorder="1" applyAlignment="1">
      <alignment horizontal="center" vertical="center"/>
    </xf>
    <xf numFmtId="176" fontId="0" fillId="35" borderId="24" xfId="0" applyNumberFormat="1" applyFont="1" applyFill="1" applyBorder="1" applyAlignment="1">
      <alignment horizontal="center" vertical="center"/>
    </xf>
    <xf numFmtId="176" fontId="0" fillId="35" borderId="25" xfId="0" applyNumberFormat="1" applyFont="1" applyFill="1" applyBorder="1" applyAlignment="1">
      <alignment horizontal="center" vertical="center"/>
    </xf>
    <xf numFmtId="0" fontId="22" fillId="33" borderId="26" xfId="0" applyFont="1" applyFill="1" applyBorder="1" applyAlignment="1">
      <alignment horizontal="right" vertical="center"/>
    </xf>
    <xf numFmtId="0" fontId="0" fillId="33" borderId="15" xfId="0" applyFont="1" applyFill="1" applyBorder="1" applyAlignment="1">
      <alignment horizontal="center" vertical="center"/>
    </xf>
    <xf numFmtId="3" fontId="0" fillId="35" borderId="27" xfId="0" applyNumberFormat="1" applyFont="1" applyFill="1" applyBorder="1" applyAlignment="1">
      <alignment horizontal="right" vertical="center"/>
    </xf>
    <xf numFmtId="3" fontId="0" fillId="35" borderId="19" xfId="0" applyNumberFormat="1" applyFont="1" applyFill="1" applyBorder="1" applyAlignment="1">
      <alignment horizontal="right" vertical="center"/>
    </xf>
    <xf numFmtId="3" fontId="0" fillId="35" borderId="0" xfId="0" applyNumberFormat="1" applyFont="1" applyFill="1" applyBorder="1" applyAlignment="1">
      <alignment horizontal="right" vertical="center"/>
    </xf>
    <xf numFmtId="3" fontId="0" fillId="35" borderId="82" xfId="0" applyNumberFormat="1" applyFont="1" applyFill="1" applyBorder="1" applyAlignment="1">
      <alignment horizontal="right" vertical="center"/>
    </xf>
    <xf numFmtId="3" fontId="0" fillId="34" borderId="16" xfId="0" applyNumberFormat="1" applyFont="1" applyFill="1" applyBorder="1" applyAlignment="1">
      <alignment horizontal="right" vertical="center"/>
    </xf>
    <xf numFmtId="3" fontId="0" fillId="34" borderId="20" xfId="0" applyNumberFormat="1" applyFont="1" applyFill="1" applyBorder="1" applyAlignment="1">
      <alignment horizontal="right" vertical="center"/>
    </xf>
    <xf numFmtId="0" fontId="0" fillId="34" borderId="20" xfId="0" applyFont="1" applyFill="1" applyBorder="1" applyAlignment="1">
      <alignment horizontal="center" vertical="center"/>
    </xf>
    <xf numFmtId="3" fontId="29" fillId="33" borderId="83" xfId="0" applyNumberFormat="1" applyFont="1" applyFill="1" applyBorder="1" applyAlignment="1">
      <alignment horizontal="center" vertical="center"/>
    </xf>
    <xf numFmtId="3" fontId="0" fillId="33" borderId="15" xfId="0" applyNumberFormat="1" applyFont="1" applyFill="1" applyBorder="1" applyAlignment="1">
      <alignment horizontal="right" vertical="center"/>
    </xf>
    <xf numFmtId="3" fontId="29" fillId="33" borderId="84" xfId="0" applyNumberFormat="1" applyFont="1" applyFill="1" applyBorder="1" applyAlignment="1">
      <alignment horizontal="right" vertical="center"/>
    </xf>
    <xf numFmtId="179" fontId="0" fillId="34" borderId="0" xfId="0" applyNumberFormat="1" applyFont="1" applyFill="1" applyBorder="1" applyAlignment="1">
      <alignment horizontal="right" vertical="center" shrinkToFit="1"/>
    </xf>
    <xf numFmtId="0" fontId="0" fillId="33" borderId="42" xfId="0" applyFont="1" applyFill="1" applyBorder="1" applyAlignment="1">
      <alignment horizontal="center" vertical="center" wrapText="1"/>
    </xf>
    <xf numFmtId="3" fontId="29" fillId="33" borderId="85" xfId="0" applyNumberFormat="1" applyFont="1" applyFill="1" applyBorder="1" applyAlignment="1">
      <alignment horizontal="center" vertical="center"/>
    </xf>
    <xf numFmtId="0" fontId="37" fillId="33" borderId="0" xfId="0" applyFont="1" applyFill="1" applyAlignment="1">
      <alignment horizontal="left" vertical="center"/>
    </xf>
    <xf numFmtId="0" fontId="37" fillId="33" borderId="0" xfId="0" applyFont="1" applyFill="1" applyBorder="1" applyAlignment="1">
      <alignment horizontal="left" vertical="center"/>
    </xf>
    <xf numFmtId="0" fontId="37" fillId="33" borderId="0" xfId="0" applyFont="1" applyFill="1" applyAlignment="1">
      <alignment horizontal="left" vertical="center" shrinkToFit="1"/>
    </xf>
    <xf numFmtId="0" fontId="0" fillId="34" borderId="0" xfId="0" applyFont="1" applyFill="1" applyBorder="1" applyAlignment="1">
      <alignment shrinkToFit="1"/>
    </xf>
    <xf numFmtId="0" fontId="49" fillId="33" borderId="55" xfId="0" applyFont="1" applyFill="1" applyBorder="1" applyAlignment="1">
      <alignment horizontal="center"/>
    </xf>
    <xf numFmtId="0" fontId="0" fillId="37" borderId="16" xfId="0" applyFont="1" applyFill="1" applyBorder="1" applyAlignment="1">
      <alignment horizontal="center"/>
    </xf>
    <xf numFmtId="0" fontId="0" fillId="34" borderId="22" xfId="0" applyFont="1" applyFill="1" applyBorder="1" applyAlignment="1">
      <alignment shrinkToFit="1"/>
    </xf>
    <xf numFmtId="0" fontId="0" fillId="34" borderId="49" xfId="0" applyFont="1" applyFill="1" applyBorder="1" applyAlignment="1"/>
    <xf numFmtId="0" fontId="0" fillId="37" borderId="35" xfId="0" applyFont="1" applyFill="1" applyBorder="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254000</xdr:colOff>
      <xdr:row>63</xdr:row>
      <xdr:rowOff>156210</xdr:rowOff>
    </xdr:from>
    <xdr:to xmlns:xdr="http://schemas.openxmlformats.org/drawingml/2006/spreadsheetDrawing">
      <xdr:col>29</xdr:col>
      <xdr:colOff>435610</xdr:colOff>
      <xdr:row>68</xdr:row>
      <xdr:rowOff>89535</xdr:rowOff>
    </xdr:to>
    <xdr:sp macro="" textlink="" fLocksText="0">
      <xdr:nvSpPr>
        <xdr:cNvPr id="2" name="角丸四角形 2"/>
        <xdr:cNvSpPr/>
      </xdr:nvSpPr>
      <xdr:spPr>
        <a:xfrm>
          <a:off x="11327765" y="15320010"/>
          <a:ext cx="6662420" cy="1123950"/>
        </a:xfrm>
        <a:prstGeom prst="roundRect">
          <a:avLst>
            <a:gd name="adj" fmla="val 6430"/>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lnSpc>
              <a:spcPts val="1500"/>
            </a:lnSpc>
          </a:pPr>
          <a:r>
            <a:rPr lang="en-US" altLang="ja-JP" sz="1600" b="1">
              <a:solidFill>
                <a:srgbClr val="000000"/>
              </a:solidFill>
              <a:latin typeface="MS UI Gothic"/>
              <a:ea typeface="MS UI Gothic"/>
            </a:rPr>
            <a:t>   【</a:t>
          </a:r>
          <a:r>
            <a:rPr lang="ja-JP" altLang="en-US" sz="1600" b="1">
              <a:solidFill>
                <a:srgbClr val="000000"/>
              </a:solidFill>
              <a:latin typeface="MS UI Gothic"/>
              <a:ea typeface="MS UI Gothic"/>
            </a:rPr>
            <a:t>お問合せ先</a:t>
          </a:r>
          <a:r>
            <a:rPr lang="en-US" altLang="ja-JP" sz="1600" b="1">
              <a:solidFill>
                <a:srgbClr val="000000"/>
              </a:solidFill>
              <a:latin typeface="MS UI Gothic"/>
              <a:ea typeface="MS UI Gothic"/>
            </a:rPr>
            <a:t>】</a:t>
          </a:r>
          <a:r>
            <a:rPr lang="ja-JP" altLang="en-US" sz="1600" b="1">
              <a:solidFill>
                <a:srgbClr val="000000"/>
              </a:solidFill>
              <a:latin typeface="MS UI Gothic"/>
              <a:ea typeface="MS UI Gothic"/>
            </a:rPr>
            <a:t>   新発田市　保険年金課　国保賦課係</a:t>
          </a:r>
          <a:endParaRPr lang="en-US" altLang="ja-JP" sz="1600" b="1">
            <a:solidFill>
              <a:srgbClr val="000000"/>
            </a:solidFill>
            <a:latin typeface="MS UI Gothic"/>
            <a:ea typeface="MS UI Gothic"/>
          </a:endParaRPr>
        </a:p>
        <a:p>
          <a:pPr algn="ctr">
            <a:lnSpc>
              <a:spcPts val="1500"/>
            </a:lnSpc>
          </a:pPr>
          <a:endParaRPr lang="en-US" altLang="ja-JP" sz="1600" b="1">
            <a:solidFill>
              <a:srgbClr val="000000"/>
            </a:solidFill>
            <a:latin typeface="MS UI Gothic"/>
            <a:ea typeface="MS UI Gothic"/>
          </a:endParaRPr>
        </a:p>
        <a:p>
          <a:pPr algn="ctr">
            <a:lnSpc>
              <a:spcPts val="1400"/>
            </a:lnSpc>
          </a:pPr>
          <a:r>
            <a:rPr lang="ja-JP" altLang="en-US" sz="1600">
              <a:solidFill>
                <a:srgbClr val="000000"/>
              </a:solidFill>
              <a:latin typeface="MS UI Gothic"/>
              <a:ea typeface="MS UI Gothic"/>
            </a:rPr>
            <a:t>     電話　０２５４</a:t>
          </a:r>
          <a:r>
            <a:rPr lang="en-US" altLang="ja-JP" sz="1600">
              <a:solidFill>
                <a:srgbClr val="000000"/>
              </a:solidFill>
              <a:latin typeface="MS UI Gothic"/>
              <a:ea typeface="MS UI Gothic"/>
            </a:rPr>
            <a:t>-</a:t>
          </a:r>
          <a:r>
            <a:rPr lang="ja-JP" altLang="en-US" sz="1600">
              <a:solidFill>
                <a:srgbClr val="000000"/>
              </a:solidFill>
              <a:latin typeface="MS UI Gothic"/>
              <a:ea typeface="MS UI Gothic"/>
            </a:rPr>
            <a:t>２８</a:t>
          </a:r>
          <a:r>
            <a:rPr lang="en-US" altLang="ja-JP" sz="1600">
              <a:solidFill>
                <a:srgbClr val="000000"/>
              </a:solidFill>
              <a:latin typeface="MS UI Gothic"/>
              <a:ea typeface="MS UI Gothic"/>
            </a:rPr>
            <a:t>-</a:t>
          </a:r>
          <a:r>
            <a:rPr lang="ja-JP" altLang="en-US" sz="1600">
              <a:solidFill>
                <a:srgbClr val="000000"/>
              </a:solidFill>
              <a:latin typeface="MS UI Gothic"/>
              <a:ea typeface="MS UI Gothic"/>
            </a:rPr>
            <a:t>９３１０</a:t>
          </a:r>
          <a:endParaRPr lang="en-US" altLang="ja-JP" sz="1600">
            <a:solidFill>
              <a:srgbClr val="000000"/>
            </a:solidFill>
            <a:latin typeface="MS UI Gothic"/>
            <a:ea typeface="MS UI Gothic"/>
          </a:endParaRPr>
        </a:p>
      </xdr:txBody>
    </xdr:sp>
    <xdr:clientData/>
  </xdr:twoCellAnchor>
  <xdr:twoCellAnchor>
    <xdr:from xmlns:xdr="http://schemas.openxmlformats.org/drawingml/2006/spreadsheetDrawing">
      <xdr:col>6</xdr:col>
      <xdr:colOff>495300</xdr:colOff>
      <xdr:row>19</xdr:row>
      <xdr:rowOff>29210</xdr:rowOff>
    </xdr:from>
    <xdr:to xmlns:xdr="http://schemas.openxmlformats.org/drawingml/2006/spreadsheetDrawing">
      <xdr:col>18</xdr:col>
      <xdr:colOff>617220</xdr:colOff>
      <xdr:row>26</xdr:row>
      <xdr:rowOff>47625</xdr:rowOff>
    </xdr:to>
    <xdr:grpSp>
      <xdr:nvGrpSpPr>
        <xdr:cNvPr id="21639" name="グループ化 26"/>
        <xdr:cNvGrpSpPr/>
      </xdr:nvGrpSpPr>
      <xdr:grpSpPr>
        <a:xfrm>
          <a:off x="3606165" y="4715510"/>
          <a:ext cx="8084820" cy="1685290"/>
          <a:chOff x="6768353" y="3127907"/>
          <a:chExt cx="1653693" cy="2035449"/>
        </a:xfrm>
      </xdr:grpSpPr>
      <xdr:cxnSp macro="">
        <xdr:nvCxnSpPr>
          <xdr:cNvPr id="4" name="直線コネクタ 3"/>
          <xdr:cNvCxnSpPr/>
        </xdr:nvCxnSpPr>
        <xdr:spPr>
          <a:xfrm>
            <a:off x="6768353" y="3127907"/>
            <a:ext cx="1551285" cy="22999"/>
          </a:xfrm>
          <a:prstGeom prst="straightConnector1">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flipV="1">
            <a:off x="8327224" y="5140357"/>
            <a:ext cx="94822" cy="11500"/>
          </a:xfrm>
          <a:prstGeom prst="straightConnector1">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flipV="1">
            <a:off x="8315846" y="3196905"/>
            <a:ext cx="1896" cy="1966451"/>
          </a:xfrm>
          <a:prstGeom prst="straightConnector1">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122555</xdr:colOff>
      <xdr:row>19</xdr:row>
      <xdr:rowOff>8255</xdr:rowOff>
    </xdr:from>
    <xdr:to xmlns:xdr="http://schemas.openxmlformats.org/drawingml/2006/spreadsheetDrawing">
      <xdr:col>17</xdr:col>
      <xdr:colOff>272415</xdr:colOff>
      <xdr:row>27</xdr:row>
      <xdr:rowOff>232410</xdr:rowOff>
    </xdr:to>
    <xdr:sp macro="" textlink="">
      <xdr:nvSpPr>
        <xdr:cNvPr id="7" name="四角形吹き出し 7"/>
        <xdr:cNvSpPr/>
      </xdr:nvSpPr>
      <xdr:spPr>
        <a:xfrm>
          <a:off x="7990840" y="4694555"/>
          <a:ext cx="2738120" cy="2129155"/>
        </a:xfrm>
        <a:prstGeom prst="wedgeRectCallout">
          <a:avLst>
            <a:gd name="adj1" fmla="val 22725"/>
            <a:gd name="adj2" fmla="val -8251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ysClr val="windowText" lastClr="000000"/>
              </a:solidFill>
            </a:rPr>
            <a:t>この金額は、各被保険者の１人あたりの目安の金額です。保険税は世帯主課税であり分割することはできません。</a:t>
          </a:r>
          <a:endParaRPr kumimoji="1" lang="en-US" altLang="ja-JP" sz="1200">
            <a:solidFill>
              <a:sysClr val="windowText" lastClr="000000"/>
            </a:solidFill>
          </a:endParaRPr>
        </a:p>
        <a:p>
          <a:pPr algn="l">
            <a:lnSpc>
              <a:spcPts val="1300"/>
            </a:lnSpc>
          </a:pPr>
          <a:r>
            <a:rPr kumimoji="1" lang="ja-JP" altLang="en-US" sz="1200">
              <a:solidFill>
                <a:sysClr val="windowText" lastClr="000000"/>
              </a:solidFill>
            </a:rPr>
            <a:t>それぞれの割合で案分しているため合計額が合わない場合もあります</a:t>
          </a:r>
          <a:r>
            <a:rPr kumimoji="1" lang="ja-JP" altLang="en-US" sz="1100">
              <a:solidFill>
                <a:sysClr val="windowText" lastClr="000000"/>
              </a:solidFill>
            </a:rPr>
            <a:t>。</a:t>
          </a:r>
          <a:endParaRPr kumimoji="1" lang="en-US" altLang="ja-JP" sz="1100">
            <a:solidFill>
              <a:sysClr val="windowText" lastClr="000000"/>
            </a:solidFill>
          </a:endParaRPr>
        </a:p>
        <a:p>
          <a:pPr algn="l">
            <a:lnSpc>
              <a:spcPts val="1200"/>
            </a:lnSpc>
          </a:pPr>
          <a:endParaRPr kumimoji="1" lang="en-US" altLang="ja-JP" sz="1100">
            <a:solidFill>
              <a:sysClr val="windowText" lastClr="000000"/>
            </a:solidFill>
          </a:endParaRPr>
        </a:p>
        <a:p>
          <a:pPr algn="l">
            <a:lnSpc>
              <a:spcPts val="1400"/>
            </a:lnSpc>
          </a:pPr>
          <a:r>
            <a:rPr kumimoji="1" lang="ja-JP" altLang="en-US" sz="1400" u="sng">
              <a:solidFill>
                <a:sysClr val="windowText" lastClr="000000"/>
              </a:solidFill>
            </a:rPr>
            <a:t>あくまで参考になりますので、ご了承ください。</a:t>
          </a:r>
          <a:endParaRPr kumimoji="1" lang="ja-JP" altLang="en-US" sz="1400" u="sng">
            <a:solidFill>
              <a:sysClr val="windowText" lastClr="000000"/>
            </a:solidFill>
          </a:endParaRPr>
        </a:p>
      </xdr:txBody>
    </xdr:sp>
    <xdr:clientData/>
  </xdr:twoCellAnchor>
  <xdr:twoCellAnchor>
    <xdr:from xmlns:xdr="http://schemas.openxmlformats.org/drawingml/2006/spreadsheetDrawing">
      <xdr:col>14</xdr:col>
      <xdr:colOff>442595</xdr:colOff>
      <xdr:row>1</xdr:row>
      <xdr:rowOff>76835</xdr:rowOff>
    </xdr:from>
    <xdr:to xmlns:xdr="http://schemas.openxmlformats.org/drawingml/2006/spreadsheetDrawing">
      <xdr:col>18</xdr:col>
      <xdr:colOff>337820</xdr:colOff>
      <xdr:row>6</xdr:row>
      <xdr:rowOff>228600</xdr:rowOff>
    </xdr:to>
    <xdr:sp macro="" textlink="">
      <xdr:nvSpPr>
        <xdr:cNvPr id="8" name="四角形吹き出し 8"/>
        <xdr:cNvSpPr/>
      </xdr:nvSpPr>
      <xdr:spPr>
        <a:xfrm>
          <a:off x="8910955" y="476885"/>
          <a:ext cx="2500630" cy="1342390"/>
        </a:xfrm>
        <a:prstGeom prst="wedgeRectCallout">
          <a:avLst>
            <a:gd name="adj1" fmla="val -66499"/>
            <a:gd name="adj2" fmla="val 2787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ysClr val="windowText" lastClr="000000"/>
              </a:solidFill>
            </a:rPr>
            <a:t>給与所得者等人数は、世帯主及び被保険者の給与収入</a:t>
          </a:r>
          <a:r>
            <a:rPr kumimoji="1" lang="en-US" altLang="ja-JP" sz="1200">
              <a:solidFill>
                <a:sysClr val="windowText" lastClr="000000"/>
              </a:solidFill>
            </a:rPr>
            <a:t>55</a:t>
          </a:r>
          <a:r>
            <a:rPr kumimoji="1" lang="ja-JP" altLang="en-US" sz="1200">
              <a:solidFill>
                <a:sysClr val="windowText" lastClr="000000"/>
              </a:solidFill>
            </a:rPr>
            <a:t>万以上と公的年金等の収入額</a:t>
          </a:r>
          <a:r>
            <a:rPr kumimoji="1" lang="en-US" altLang="ja-JP" sz="1200">
              <a:solidFill>
                <a:sysClr val="windowText" lastClr="000000"/>
              </a:solidFill>
            </a:rPr>
            <a:t>60</a:t>
          </a:r>
          <a:r>
            <a:rPr kumimoji="1" lang="ja-JP" altLang="en-US" sz="1200">
              <a:solidFill>
                <a:sysClr val="windowText" lastClr="000000"/>
              </a:solidFill>
            </a:rPr>
            <a:t>万円超（</a:t>
          </a:r>
          <a:r>
            <a:rPr kumimoji="1" lang="en-US" altLang="ja-JP" sz="1200">
              <a:solidFill>
                <a:sysClr val="windowText" lastClr="000000"/>
              </a:solidFill>
            </a:rPr>
            <a:t>65</a:t>
          </a:r>
          <a:r>
            <a:rPr kumimoji="1" lang="ja-JP" altLang="en-US" sz="1200">
              <a:solidFill>
                <a:sysClr val="windowText" lastClr="000000"/>
              </a:solidFill>
            </a:rPr>
            <a:t>歳未満）又は</a:t>
          </a:r>
          <a:r>
            <a:rPr kumimoji="1" lang="en-US" altLang="ja-JP" sz="1200">
              <a:solidFill>
                <a:sysClr val="windowText" lastClr="000000"/>
              </a:solidFill>
            </a:rPr>
            <a:t>125</a:t>
          </a:r>
          <a:r>
            <a:rPr kumimoji="1" lang="ja-JP" altLang="en-US" sz="1200">
              <a:solidFill>
                <a:sysClr val="windowText" lastClr="000000"/>
              </a:solidFill>
            </a:rPr>
            <a:t>万円超（</a:t>
          </a:r>
          <a:r>
            <a:rPr kumimoji="1" lang="en-US" altLang="ja-JP" sz="1200">
              <a:solidFill>
                <a:sysClr val="windowText" lastClr="000000"/>
              </a:solidFill>
            </a:rPr>
            <a:t>65</a:t>
          </a:r>
          <a:r>
            <a:rPr kumimoji="1" lang="ja-JP" altLang="en-US" sz="1200">
              <a:solidFill>
                <a:sysClr val="windowText" lastClr="000000"/>
              </a:solidFill>
            </a:rPr>
            <a:t>歳以上）の人数を記入します。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447675</xdr:colOff>
      <xdr:row>61</xdr:row>
      <xdr:rowOff>66675</xdr:rowOff>
    </xdr:from>
    <xdr:to xmlns:xdr="http://schemas.openxmlformats.org/drawingml/2006/spreadsheetDrawing">
      <xdr:col>22</xdr:col>
      <xdr:colOff>934085</xdr:colOff>
      <xdr:row>66</xdr:row>
      <xdr:rowOff>74295</xdr:rowOff>
    </xdr:to>
    <xdr:sp macro="" textlink="" fLocksText="0">
      <xdr:nvSpPr>
        <xdr:cNvPr id="3" name="角丸四角形 2"/>
        <xdr:cNvSpPr/>
      </xdr:nvSpPr>
      <xdr:spPr>
        <a:xfrm>
          <a:off x="7535545" y="14317980"/>
          <a:ext cx="6049010" cy="975360"/>
        </a:xfrm>
        <a:prstGeom prst="roundRect">
          <a:avLst>
            <a:gd name="adj" fmla="val 6430"/>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lnSpc>
              <a:spcPts val="1500"/>
            </a:lnSpc>
          </a:pPr>
          <a:r>
            <a:rPr lang="en-US" altLang="ja-JP" sz="1600" b="1">
              <a:solidFill>
                <a:srgbClr val="000000"/>
              </a:solidFill>
              <a:latin typeface="MS UI Gothic"/>
              <a:ea typeface="MS UI Gothic"/>
            </a:rPr>
            <a:t>   【</a:t>
          </a:r>
          <a:r>
            <a:rPr lang="ja-JP" altLang="en-US" sz="1600" b="1">
              <a:solidFill>
                <a:srgbClr val="000000"/>
              </a:solidFill>
              <a:latin typeface="MS UI Gothic"/>
              <a:ea typeface="MS UI Gothic"/>
            </a:rPr>
            <a:t>お問合せ先</a:t>
          </a:r>
          <a:r>
            <a:rPr lang="en-US" altLang="ja-JP" sz="1600" b="1">
              <a:solidFill>
                <a:srgbClr val="000000"/>
              </a:solidFill>
              <a:latin typeface="MS UI Gothic"/>
              <a:ea typeface="MS UI Gothic"/>
            </a:rPr>
            <a:t>】</a:t>
          </a:r>
          <a:r>
            <a:rPr lang="ja-JP" altLang="en-US" sz="1600" b="1">
              <a:solidFill>
                <a:srgbClr val="000000"/>
              </a:solidFill>
              <a:latin typeface="MS UI Gothic"/>
              <a:ea typeface="MS UI Gothic"/>
            </a:rPr>
            <a:t>   新発田市　保険年金課　国保賦課係</a:t>
          </a:r>
          <a:endParaRPr lang="en-US" altLang="ja-JP" sz="1600" b="1">
            <a:solidFill>
              <a:srgbClr val="000000"/>
            </a:solidFill>
            <a:latin typeface="MS UI Gothic"/>
            <a:ea typeface="MS UI Gothic"/>
          </a:endParaRPr>
        </a:p>
        <a:p>
          <a:pPr algn="ctr">
            <a:lnSpc>
              <a:spcPts val="1500"/>
            </a:lnSpc>
          </a:pPr>
          <a:r>
            <a:rPr lang="ja-JP" altLang="en-US" sz="1600">
              <a:solidFill>
                <a:srgbClr val="000000"/>
              </a:solidFill>
              <a:latin typeface="MS UI Gothic"/>
              <a:ea typeface="MS UI Gothic"/>
            </a:rPr>
            <a:t>     電話　０２５４</a:t>
          </a:r>
          <a:r>
            <a:rPr lang="en-US" altLang="ja-JP" sz="1600">
              <a:solidFill>
                <a:srgbClr val="000000"/>
              </a:solidFill>
              <a:latin typeface="MS UI Gothic"/>
              <a:ea typeface="MS UI Gothic"/>
            </a:rPr>
            <a:t>-</a:t>
          </a:r>
          <a:r>
            <a:rPr lang="ja-JP" altLang="en-US" sz="1600">
              <a:solidFill>
                <a:srgbClr val="000000"/>
              </a:solidFill>
              <a:latin typeface="MS UI Gothic"/>
              <a:ea typeface="MS UI Gothic"/>
            </a:rPr>
            <a:t>２８</a:t>
          </a:r>
          <a:r>
            <a:rPr lang="en-US" altLang="ja-JP" sz="1600">
              <a:solidFill>
                <a:srgbClr val="000000"/>
              </a:solidFill>
              <a:latin typeface="MS UI Gothic"/>
              <a:ea typeface="MS UI Gothic"/>
            </a:rPr>
            <a:t>-</a:t>
          </a:r>
          <a:r>
            <a:rPr lang="ja-JP" altLang="en-US" sz="1600">
              <a:solidFill>
                <a:srgbClr val="000000"/>
              </a:solidFill>
              <a:latin typeface="MS UI Gothic"/>
              <a:ea typeface="MS UI Gothic"/>
            </a:rPr>
            <a:t>９３１０</a:t>
          </a:r>
          <a:endParaRPr lang="en-US" altLang="ja-JP" sz="1600">
            <a:solidFill>
              <a:srgbClr val="000000"/>
            </a:solidFill>
            <a:latin typeface="MS UI Gothic"/>
            <a:ea typeface="MS UI Gothic"/>
          </a:endParaRPr>
        </a:p>
      </xdr:txBody>
    </xdr:sp>
    <xdr:clientData/>
  </xdr:twoCellAnchor>
  <xdr:twoCellAnchor>
    <xdr:from xmlns:xdr="http://schemas.openxmlformats.org/drawingml/2006/spreadsheetDrawing">
      <xdr:col>14</xdr:col>
      <xdr:colOff>282575</xdr:colOff>
      <xdr:row>2</xdr:row>
      <xdr:rowOff>104775</xdr:rowOff>
    </xdr:from>
    <xdr:to xmlns:xdr="http://schemas.openxmlformats.org/drawingml/2006/spreadsheetDrawing">
      <xdr:col>22</xdr:col>
      <xdr:colOff>934085</xdr:colOff>
      <xdr:row>10</xdr:row>
      <xdr:rowOff>190500</xdr:rowOff>
    </xdr:to>
    <xdr:sp macro="" textlink="" fLocksText="0">
      <xdr:nvSpPr>
        <xdr:cNvPr id="103" name="メモ 102"/>
        <xdr:cNvSpPr/>
      </xdr:nvSpPr>
      <xdr:spPr>
        <a:xfrm>
          <a:off x="8030210" y="647700"/>
          <a:ext cx="5554345" cy="2590800"/>
        </a:xfrm>
        <a:prstGeom prst="foldedCorner">
          <a:avLst>
            <a:gd name="adj" fmla="val 0"/>
          </a:avLst>
        </a:prstGeom>
        <a:solidFill>
          <a:schemeClr val="accent4">
            <a:lumMod val="40000"/>
            <a:lumOff val="6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t"/>
        <a:lstStyle/>
        <a:p>
          <a:pPr algn="l"/>
          <a:r>
            <a:rPr lang="en-US" altLang="ja-JP" sz="1400" b="1">
              <a:solidFill>
                <a:srgbClr val="0070C0"/>
              </a:solidFill>
              <a:latin typeface="+mn-ea"/>
              <a:ea typeface="+mn-ea"/>
            </a:rPr>
            <a:t>【</a:t>
          </a:r>
          <a:r>
            <a:rPr lang="ja-JP" altLang="en-US" sz="1400" b="1">
              <a:solidFill>
                <a:srgbClr val="0070C0"/>
              </a:solidFill>
              <a:latin typeface="+mn-ea"/>
              <a:ea typeface="+mn-ea"/>
            </a:rPr>
            <a:t>試算モデル世帯</a:t>
          </a:r>
          <a:r>
            <a:rPr lang="en-US" altLang="ja-JP" sz="1400" b="1">
              <a:solidFill>
                <a:srgbClr val="0070C0"/>
              </a:solidFill>
              <a:latin typeface="+mn-ea"/>
              <a:ea typeface="+mn-ea"/>
            </a:rPr>
            <a:t>】</a:t>
          </a:r>
          <a:endParaRPr lang="en-US" altLang="ja-JP" sz="1400" b="1">
            <a:solidFill>
              <a:srgbClr val="0070C0"/>
            </a:solidFill>
            <a:latin typeface="+mn-ea"/>
            <a:ea typeface="+mn-ea"/>
          </a:endParaRPr>
        </a:p>
        <a:p>
          <a:pPr algn="l"/>
          <a:endParaRPr lang="en-US" altLang="ja-JP" sz="1400" b="1">
            <a:solidFill>
              <a:srgbClr val="0070C0"/>
            </a:solidFill>
            <a:latin typeface="+mn-ea"/>
            <a:ea typeface="+mn-ea"/>
          </a:endParaRPr>
        </a:p>
        <a:p>
          <a:pPr algn="l"/>
          <a:r>
            <a:rPr lang="ja-JP" altLang="en-US" sz="1400" b="1">
              <a:solidFill>
                <a:srgbClr val="0070C0"/>
              </a:solidFill>
              <a:latin typeface="+mn-ea"/>
              <a:ea typeface="+mn-ea"/>
            </a:rPr>
            <a:t>・世帯主（</a:t>
          </a:r>
          <a:r>
            <a:rPr lang="en-US" altLang="ja-JP" sz="1400" b="1">
              <a:solidFill>
                <a:srgbClr val="0070C0"/>
              </a:solidFill>
              <a:latin typeface="+mn-ea"/>
              <a:ea typeface="+mn-ea"/>
            </a:rPr>
            <a:t>42</a:t>
          </a:r>
          <a:r>
            <a:rPr lang="ja-JP" altLang="en-US" sz="1400" b="1">
              <a:solidFill>
                <a:srgbClr val="0070C0"/>
              </a:solidFill>
              <a:latin typeface="+mn-ea"/>
              <a:ea typeface="+mn-ea"/>
            </a:rPr>
            <a:t>歳）　 給与所得 </a:t>
          </a:r>
          <a:r>
            <a:rPr lang="en-US" altLang="ja-JP" sz="1400" b="1">
              <a:solidFill>
                <a:srgbClr val="0070C0"/>
              </a:solidFill>
              <a:latin typeface="+mn-ea"/>
              <a:ea typeface="+mn-ea"/>
            </a:rPr>
            <a:t>2,160,000</a:t>
          </a:r>
          <a:r>
            <a:rPr lang="ja-JP" altLang="en-US" sz="1400" b="1">
              <a:solidFill>
                <a:srgbClr val="0070C0"/>
              </a:solidFill>
              <a:latin typeface="+mn-ea"/>
              <a:ea typeface="+mn-ea"/>
            </a:rPr>
            <a:t>円</a:t>
          </a:r>
          <a:endParaRPr lang="en-US" altLang="ja-JP" sz="1400" b="1">
            <a:solidFill>
              <a:srgbClr val="0070C0"/>
            </a:solidFill>
            <a:latin typeface="+mn-ea"/>
            <a:ea typeface="+mn-ea"/>
          </a:endParaRPr>
        </a:p>
        <a:p>
          <a:pPr algn="l"/>
          <a:r>
            <a:rPr lang="en-US" altLang="ja-JP" sz="1400" b="1">
              <a:solidFill>
                <a:srgbClr val="0070C0"/>
              </a:solidFill>
              <a:latin typeface="+mn-ea"/>
              <a:ea typeface="+mn-ea"/>
            </a:rPr>
            <a:t>  </a:t>
          </a:r>
          <a:r>
            <a:rPr lang="ja-JP" altLang="en-US" sz="1400" b="0">
              <a:solidFill>
                <a:srgbClr val="0070C0"/>
              </a:solidFill>
              <a:latin typeface="+mn-ea"/>
              <a:ea typeface="+mn-ea"/>
            </a:rPr>
            <a:t>→ シート「所得の見方」より、確定</a:t>
          </a:r>
          <a:r>
            <a:rPr lang="ja-JP" altLang="en-US" sz="1400" b="0">
              <a:solidFill>
                <a:srgbClr val="0070C0"/>
              </a:solidFill>
              <a:latin typeface="+mn-ea"/>
              <a:ea typeface="+mn-ea"/>
              <a:cs typeface="+mn-cs"/>
            </a:rPr>
            <a:t>申告書・</a:t>
          </a:r>
          <a:r>
            <a:rPr lang="ja-JP" altLang="ja-JP" sz="1400" b="0">
              <a:solidFill>
                <a:srgbClr val="0070C0"/>
              </a:solidFill>
              <a:latin typeface="+mn-ea"/>
              <a:ea typeface="+mn-ea"/>
              <a:cs typeface="+mn-cs"/>
            </a:rPr>
            <a:t>源泉徴収票の</a:t>
          </a:r>
          <a:r>
            <a:rPr lang="en-US" altLang="ja-JP" sz="1400" b="1">
              <a:solidFill>
                <a:srgbClr val="0070C0"/>
              </a:solidFill>
              <a:latin typeface="+mn-ea"/>
              <a:ea typeface="+mn-ea"/>
              <a:cs typeface="+mn-cs"/>
            </a:rPr>
            <a:t>A</a:t>
          </a:r>
          <a:r>
            <a:rPr lang="ja-JP" altLang="en-US" sz="1400" b="0">
              <a:solidFill>
                <a:srgbClr val="0070C0"/>
              </a:solidFill>
              <a:latin typeface="+mn-ea"/>
              <a:ea typeface="+mn-ea"/>
            </a:rPr>
            <a:t>の欄</a:t>
          </a:r>
          <a:endParaRPr lang="en-US" altLang="ja-JP" sz="1400" b="0">
            <a:solidFill>
              <a:srgbClr val="0070C0"/>
            </a:solidFill>
            <a:latin typeface="+mn-ea"/>
            <a:ea typeface="+mn-ea"/>
          </a:endParaRPr>
        </a:p>
        <a:p>
          <a:pPr algn="l"/>
          <a:r>
            <a:rPr lang="ja-JP" altLang="en-US" sz="1400" b="1">
              <a:solidFill>
                <a:srgbClr val="0070C0"/>
              </a:solidFill>
              <a:latin typeface="+mn-ea"/>
              <a:ea typeface="+mn-ea"/>
            </a:rPr>
            <a:t>　　　</a:t>
          </a:r>
          <a:endParaRPr lang="en-US" altLang="ja-JP" sz="1400" b="1">
            <a:solidFill>
              <a:srgbClr val="0070C0"/>
            </a:solidFill>
            <a:latin typeface="+mn-ea"/>
            <a:ea typeface="+mn-ea"/>
          </a:endParaRPr>
        </a:p>
        <a:p>
          <a:pPr algn="l"/>
          <a:r>
            <a:rPr lang="ja-JP" altLang="en-US" sz="1400" b="1">
              <a:solidFill>
                <a:srgbClr val="0070C0"/>
              </a:solidFill>
              <a:latin typeface="+mn-ea"/>
              <a:ea typeface="+mn-ea"/>
            </a:rPr>
            <a:t>・配偶者（</a:t>
          </a:r>
          <a:r>
            <a:rPr lang="en-US" altLang="ja-JP" sz="1400" b="1">
              <a:solidFill>
                <a:srgbClr val="0070C0"/>
              </a:solidFill>
              <a:latin typeface="+mn-ea"/>
              <a:ea typeface="+mn-ea"/>
            </a:rPr>
            <a:t>42</a:t>
          </a:r>
          <a:r>
            <a:rPr lang="ja-JP" altLang="en-US" sz="1400" b="1">
              <a:solidFill>
                <a:srgbClr val="0070C0"/>
              </a:solidFill>
              <a:latin typeface="+mn-ea"/>
              <a:ea typeface="+mn-ea"/>
            </a:rPr>
            <a:t>歳）　 所得無し</a:t>
          </a:r>
          <a:endParaRPr lang="en-US" altLang="ja-JP" sz="1400" b="1">
            <a:solidFill>
              <a:srgbClr val="0070C0"/>
            </a:solidFill>
            <a:latin typeface="+mn-ea"/>
            <a:ea typeface="+mn-ea"/>
          </a:endParaRPr>
        </a:p>
        <a:p>
          <a:pPr algn="l"/>
          <a:endParaRPr lang="en-US" altLang="ja-JP" sz="1400" b="1">
            <a:solidFill>
              <a:srgbClr val="0070C0"/>
            </a:solidFill>
            <a:latin typeface="+mn-ea"/>
            <a:ea typeface="+mn-ea"/>
          </a:endParaRPr>
        </a:p>
        <a:p>
          <a:pPr algn="l"/>
          <a:r>
            <a:rPr lang="ja-JP" altLang="en-US" sz="1400" b="1">
              <a:solidFill>
                <a:srgbClr val="0070C0"/>
              </a:solidFill>
              <a:latin typeface="+mn-ea"/>
              <a:ea typeface="+mn-ea"/>
            </a:rPr>
            <a:t>・</a:t>
          </a:r>
          <a:r>
            <a:rPr lang="ja-JP" altLang="en-US" sz="1400" b="1">
              <a:solidFill>
                <a:srgbClr val="0070C0"/>
              </a:solidFill>
              <a:latin typeface="+mn-ea"/>
              <a:ea typeface="+mn-ea"/>
              <a:cs typeface="+mn-cs"/>
            </a:rPr>
            <a:t>子（</a:t>
          </a:r>
          <a:r>
            <a:rPr lang="en-US" altLang="ja-JP" sz="1400" b="1">
              <a:solidFill>
                <a:srgbClr val="0070C0"/>
              </a:solidFill>
              <a:latin typeface="+mn-ea"/>
              <a:ea typeface="+mn-ea"/>
              <a:cs typeface="+mn-cs"/>
            </a:rPr>
            <a:t>8</a:t>
          </a:r>
          <a:r>
            <a:rPr lang="ja-JP" altLang="en-US" sz="1400" b="1">
              <a:solidFill>
                <a:srgbClr val="0070C0"/>
              </a:solidFill>
              <a:latin typeface="+mn-ea"/>
              <a:ea typeface="+mn-ea"/>
              <a:cs typeface="+mn-cs"/>
            </a:rPr>
            <a:t>歳）　</a:t>
          </a:r>
          <a:endParaRPr lang="en-US" altLang="ja-JP" sz="1400" b="1">
            <a:solidFill>
              <a:srgbClr val="0070C0"/>
            </a:solidFill>
            <a:latin typeface="+mn-ea"/>
            <a:ea typeface="+mn-ea"/>
            <a:cs typeface="+mn-cs"/>
          </a:endParaRPr>
        </a:p>
        <a:p>
          <a:pPr algn="l"/>
          <a:r>
            <a:rPr lang="ja-JP" altLang="en-US" sz="1400" b="0">
              <a:solidFill>
                <a:srgbClr val="0070C0"/>
              </a:solidFill>
              <a:latin typeface="+mn-ea"/>
              <a:ea typeface="+mn-ea"/>
              <a:cs typeface="+mn-cs"/>
            </a:rPr>
            <a:t>　</a:t>
          </a:r>
          <a:r>
            <a:rPr lang="ja-JP" altLang="en-US" sz="1400" b="1">
              <a:solidFill>
                <a:srgbClr val="0070C0"/>
              </a:solidFill>
              <a:latin typeface="+mn-ea"/>
              <a:ea typeface="+mn-ea"/>
              <a:cs typeface="+mn-cs"/>
            </a:rPr>
            <a:t>　</a:t>
          </a:r>
          <a:endParaRPr lang="en-US" altLang="ja-JP" sz="1400" b="1">
            <a:solidFill>
              <a:srgbClr val="0070C0"/>
            </a:solidFill>
            <a:latin typeface="+mn-ea"/>
            <a:ea typeface="+mn-ea"/>
            <a:cs typeface="+mn-cs"/>
          </a:endParaRPr>
        </a:p>
        <a:p>
          <a:pPr algn="l"/>
          <a:endParaRPr lang="ja-JP" altLang="en-US" sz="1400" b="1">
            <a:solidFill>
              <a:srgbClr val="0070C0"/>
            </a:solidFill>
            <a:latin typeface="+mn-ea"/>
            <a:ea typeface="+mn-ea"/>
            <a:cs typeface="+mn-cs"/>
          </a:endParaRPr>
        </a:p>
      </xdr:txBody>
    </xdr:sp>
    <xdr:clientData/>
  </xdr:twoCellAnchor>
  <xdr:twoCellAnchor>
    <xdr:from xmlns:xdr="http://schemas.openxmlformats.org/drawingml/2006/spreadsheetDrawing">
      <xdr:col>16</xdr:col>
      <xdr:colOff>268605</xdr:colOff>
      <xdr:row>18</xdr:row>
      <xdr:rowOff>157480</xdr:rowOff>
    </xdr:from>
    <xdr:to xmlns:xdr="http://schemas.openxmlformats.org/drawingml/2006/spreadsheetDrawing">
      <xdr:col>21</xdr:col>
      <xdr:colOff>568960</xdr:colOff>
      <xdr:row>23</xdr:row>
      <xdr:rowOff>70485</xdr:rowOff>
    </xdr:to>
    <xdr:sp macro="" textlink="">
      <xdr:nvSpPr>
        <xdr:cNvPr id="104" name="テキスト ボックス 103"/>
        <xdr:cNvSpPr txBox="1"/>
      </xdr:nvSpPr>
      <xdr:spPr>
        <a:xfrm>
          <a:off x="8916035" y="5091430"/>
          <a:ext cx="3686175" cy="970280"/>
        </a:xfrm>
        <a:prstGeom prst="rect">
          <a:avLst/>
        </a:prstGeom>
        <a:solidFill>
          <a:schemeClr val="accent3">
            <a:lumMod val="40000"/>
            <a:lumOff val="60000"/>
          </a:schemeClr>
        </a:solidFill>
        <a:ln w="9525" cmpd="sng">
          <a:solidFill>
            <a:schemeClr val="bg1">
              <a:shade val="50000"/>
            </a:schemeClr>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tx1"/>
        </a:fontRef>
      </xdr:style>
      <xdr:txBody>
        <a:bodyPr vertOverflow="clip" horzOverflow="overflow" wrap="square" anchor="t"/>
        <a:lstStyle/>
        <a:p>
          <a:pPr>
            <a:lnSpc>
              <a:spcPts val="1600"/>
            </a:lnSpc>
          </a:pPr>
          <a:r>
            <a:rPr lang="en-US" altLang="ja-JP" sz="1600" b="1">
              <a:latin typeface="+mj-ea"/>
              <a:ea typeface="+mj-ea"/>
            </a:rPr>
            <a:t>Ⅰ-1</a:t>
          </a:r>
        </a:p>
        <a:p>
          <a:pPr>
            <a:lnSpc>
              <a:spcPts val="1200"/>
            </a:lnSpc>
          </a:pPr>
          <a:r>
            <a:rPr lang="ja-JP" altLang="en-US" sz="1200"/>
            <a:t>既に国保に加入している方及び新たに加入される方の年齢、所得を入力します。</a:t>
          </a:r>
          <a:endParaRPr lang="ja-JP" altLang="en-US" sz="1600"/>
        </a:p>
      </xdr:txBody>
    </xdr:sp>
    <xdr:clientData/>
  </xdr:twoCellAnchor>
  <xdr:twoCellAnchor>
    <xdr:from xmlns:xdr="http://schemas.openxmlformats.org/drawingml/2006/spreadsheetDrawing">
      <xdr:col>5</xdr:col>
      <xdr:colOff>75565</xdr:colOff>
      <xdr:row>9</xdr:row>
      <xdr:rowOff>85725</xdr:rowOff>
    </xdr:from>
    <xdr:to xmlns:xdr="http://schemas.openxmlformats.org/drawingml/2006/spreadsheetDrawing">
      <xdr:col>16</xdr:col>
      <xdr:colOff>271145</xdr:colOff>
      <xdr:row>20</xdr:row>
      <xdr:rowOff>243840</xdr:rowOff>
    </xdr:to>
    <xdr:cxnSp macro="">
      <xdr:nvCxnSpPr>
        <xdr:cNvPr id="105" name="直線矢印コネクタ 104"/>
        <xdr:cNvCxnSpPr>
          <a:stCxn id="104" idx="1"/>
        </xdr:cNvCxnSpPr>
      </xdr:nvCxnSpPr>
      <xdr:spPr>
        <a:xfrm flipH="1" flipV="1">
          <a:off x="2894965" y="2895600"/>
          <a:ext cx="6023610" cy="2682240"/>
        </a:xfrm>
        <a:prstGeom prst="straightConnector1">
          <a:avLst/>
        </a:prstGeom>
        <a:noFill/>
        <a:ln w="28575">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38100</xdr:colOff>
      <xdr:row>10</xdr:row>
      <xdr:rowOff>76835</xdr:rowOff>
    </xdr:from>
    <xdr:to xmlns:xdr="http://schemas.openxmlformats.org/drawingml/2006/spreadsheetDrawing">
      <xdr:col>16</xdr:col>
      <xdr:colOff>268605</xdr:colOff>
      <xdr:row>20</xdr:row>
      <xdr:rowOff>245110</xdr:rowOff>
    </xdr:to>
    <xdr:cxnSp macro="">
      <xdr:nvCxnSpPr>
        <xdr:cNvPr id="106" name="直線矢印コネクタ 105"/>
        <xdr:cNvCxnSpPr>
          <a:stCxn id="104" idx="1"/>
        </xdr:cNvCxnSpPr>
      </xdr:nvCxnSpPr>
      <xdr:spPr>
        <a:xfrm flipH="1" flipV="1">
          <a:off x="4288790" y="3124835"/>
          <a:ext cx="4627245" cy="2454275"/>
        </a:xfrm>
        <a:prstGeom prst="straightConnector1">
          <a:avLst/>
        </a:prstGeom>
        <a:noFill/>
        <a:ln w="28575">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287655</xdr:colOff>
      <xdr:row>26</xdr:row>
      <xdr:rowOff>60325</xdr:rowOff>
    </xdr:from>
    <xdr:to xmlns:xdr="http://schemas.openxmlformats.org/drawingml/2006/spreadsheetDrawing">
      <xdr:col>21</xdr:col>
      <xdr:colOff>616585</xdr:colOff>
      <xdr:row>32</xdr:row>
      <xdr:rowOff>16510</xdr:rowOff>
    </xdr:to>
    <xdr:sp macro="" textlink="">
      <xdr:nvSpPr>
        <xdr:cNvPr id="107" name="テキスト ボックス 106"/>
        <xdr:cNvSpPr txBox="1"/>
      </xdr:nvSpPr>
      <xdr:spPr>
        <a:xfrm>
          <a:off x="8935085" y="6571615"/>
          <a:ext cx="3714750" cy="1213485"/>
        </a:xfrm>
        <a:prstGeom prst="rect">
          <a:avLst/>
        </a:prstGeom>
        <a:solidFill>
          <a:schemeClr val="accent3">
            <a:lumMod val="40000"/>
            <a:lumOff val="60000"/>
          </a:schemeClr>
        </a:solidFill>
        <a:ln w="9525" cmpd="sng">
          <a:solidFill>
            <a:schemeClr val="bg1">
              <a:shade val="50000"/>
            </a:schemeClr>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tx1"/>
        </a:fontRef>
      </xdr:style>
      <xdr:txBody>
        <a:bodyPr vertOverflow="clip" horzOverflow="overflow" wrap="square" anchor="t"/>
        <a:lstStyle/>
        <a:p>
          <a:pPr marL="0" indent="0">
            <a:lnSpc>
              <a:spcPts val="1800"/>
            </a:lnSpc>
          </a:pPr>
          <a:r>
            <a:rPr lang="en-US" altLang="ja-JP" sz="1600" b="1">
              <a:solidFill>
                <a:schemeClr val="tx1"/>
              </a:solidFill>
              <a:latin typeface="+mj-ea"/>
              <a:ea typeface="+mj-ea"/>
              <a:cs typeface="+mn-cs"/>
            </a:rPr>
            <a:t>Ⅰ-2</a:t>
          </a:r>
          <a:endParaRPr lang="en-US" altLang="ja-JP" sz="1200" b="1">
            <a:solidFill>
              <a:schemeClr val="tx1"/>
            </a:solidFill>
            <a:latin typeface="+mj-ea"/>
            <a:ea typeface="+mj-ea"/>
            <a:cs typeface="+mn-cs"/>
          </a:endParaRPr>
        </a:p>
        <a:p>
          <a:pPr marL="0" indent="0">
            <a:lnSpc>
              <a:spcPts val="1300"/>
            </a:lnSpc>
          </a:pPr>
          <a:r>
            <a:rPr lang="ja-JP" altLang="en-US" sz="1200">
              <a:solidFill>
                <a:schemeClr val="tx1"/>
              </a:solidFill>
              <a:latin typeface="+mn-lt"/>
              <a:ea typeface="+mn-ea"/>
              <a:cs typeface="+mn-cs"/>
            </a:rPr>
            <a:t>所得額合計から軽減割合を判定しています。</a:t>
          </a:r>
          <a:endParaRPr lang="en-US" altLang="ja-JP" sz="1200">
            <a:solidFill>
              <a:schemeClr val="tx1"/>
            </a:solidFill>
            <a:latin typeface="+mn-lt"/>
            <a:ea typeface="+mn-ea"/>
            <a:cs typeface="+mn-cs"/>
          </a:endParaRPr>
        </a:p>
        <a:p>
          <a:pPr marL="0" indent="0">
            <a:lnSpc>
              <a:spcPts val="1200"/>
            </a:lnSpc>
          </a:pPr>
          <a:r>
            <a:rPr lang="ja-JP" altLang="en-US" sz="1200">
              <a:solidFill>
                <a:schemeClr val="tx1"/>
              </a:solidFill>
              <a:latin typeface="+mn-lt"/>
              <a:ea typeface="+mn-ea"/>
              <a:cs typeface="+mn-cs"/>
            </a:rPr>
            <a:t>世帯主が国保に加入していない場合は、「青色のセル」に世帯主の所得を入力してください。</a:t>
          </a:r>
        </a:p>
      </xdr:txBody>
    </xdr:sp>
    <xdr:clientData/>
  </xdr:twoCellAnchor>
  <xdr:twoCellAnchor>
    <xdr:from xmlns:xdr="http://schemas.openxmlformats.org/drawingml/2006/spreadsheetDrawing">
      <xdr:col>5</xdr:col>
      <xdr:colOff>140335</xdr:colOff>
      <xdr:row>15</xdr:row>
      <xdr:rowOff>198120</xdr:rowOff>
    </xdr:from>
    <xdr:to xmlns:xdr="http://schemas.openxmlformats.org/drawingml/2006/spreadsheetDrawing">
      <xdr:col>16</xdr:col>
      <xdr:colOff>292735</xdr:colOff>
      <xdr:row>29</xdr:row>
      <xdr:rowOff>186690</xdr:rowOff>
    </xdr:to>
    <xdr:cxnSp macro="">
      <xdr:nvCxnSpPr>
        <xdr:cNvPr id="108" name="直線矢印コネクタ 107"/>
        <xdr:cNvCxnSpPr>
          <a:stCxn id="107" idx="1"/>
        </xdr:cNvCxnSpPr>
      </xdr:nvCxnSpPr>
      <xdr:spPr>
        <a:xfrm flipH="1" flipV="1">
          <a:off x="2959735" y="4417695"/>
          <a:ext cx="5980430" cy="2766060"/>
        </a:xfrm>
        <a:prstGeom prst="straightConnector1">
          <a:avLst/>
        </a:prstGeom>
        <a:noFill/>
        <a:ln w="28575">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xdr:col>
      <xdr:colOff>203200</xdr:colOff>
      <xdr:row>43</xdr:row>
      <xdr:rowOff>6350</xdr:rowOff>
    </xdr:from>
    <xdr:to xmlns:xdr="http://schemas.openxmlformats.org/drawingml/2006/spreadsheetDrawing">
      <xdr:col>21</xdr:col>
      <xdr:colOff>612775</xdr:colOff>
      <xdr:row>50</xdr:row>
      <xdr:rowOff>55245</xdr:rowOff>
    </xdr:to>
    <xdr:sp macro="" textlink="">
      <xdr:nvSpPr>
        <xdr:cNvPr id="109" name="テキスト ボックス 108"/>
        <xdr:cNvSpPr txBox="1"/>
      </xdr:nvSpPr>
      <xdr:spPr>
        <a:xfrm>
          <a:off x="7950835" y="10095230"/>
          <a:ext cx="4695190" cy="1715770"/>
        </a:xfrm>
        <a:prstGeom prst="rect">
          <a:avLst/>
        </a:prstGeom>
        <a:solidFill>
          <a:schemeClr val="accent3">
            <a:lumMod val="40000"/>
            <a:lumOff val="60000"/>
          </a:schemeClr>
        </a:solidFill>
        <a:ln w="9525" cmpd="sng">
          <a:solidFill>
            <a:schemeClr val="bg1">
              <a:shade val="50000"/>
            </a:schemeClr>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tx1"/>
        </a:fontRef>
      </xdr:style>
      <xdr:txBody>
        <a:bodyPr vertOverflow="clip" horzOverflow="overflow" wrap="square" anchor="t"/>
        <a:lstStyle/>
        <a:p>
          <a:pPr marL="0" indent="0">
            <a:lnSpc>
              <a:spcPts val="1700"/>
            </a:lnSpc>
          </a:pPr>
          <a:r>
            <a:rPr lang="en-US" altLang="ja-JP" sz="1600" b="1">
              <a:solidFill>
                <a:schemeClr val="tx1"/>
              </a:solidFill>
              <a:latin typeface="+mj-ea"/>
              <a:ea typeface="+mj-ea"/>
              <a:cs typeface="+mn-cs"/>
            </a:rPr>
            <a:t>Ⅱ</a:t>
          </a:r>
          <a:endParaRPr lang="en-US" altLang="ja-JP" sz="1600" b="1">
            <a:solidFill>
              <a:schemeClr val="tx1"/>
            </a:solidFill>
            <a:latin typeface="+mj-ea"/>
            <a:ea typeface="+mj-ea"/>
            <a:cs typeface="+mn-cs"/>
          </a:endParaRPr>
        </a:p>
        <a:p>
          <a:pPr marL="0" indent="0">
            <a:lnSpc>
              <a:spcPts val="1300"/>
            </a:lnSpc>
          </a:pPr>
          <a:r>
            <a:rPr lang="ja-JP" altLang="en-US" sz="1200">
              <a:solidFill>
                <a:schemeClr val="tx1"/>
              </a:solidFill>
              <a:latin typeface="+mn-lt"/>
              <a:ea typeface="+mn-ea"/>
              <a:cs typeface="+mn-cs"/>
            </a:rPr>
            <a:t>・医療保険分</a:t>
          </a:r>
          <a:endParaRPr lang="en-US" altLang="ja-JP" sz="1200">
            <a:solidFill>
              <a:schemeClr val="tx1"/>
            </a:solidFill>
            <a:latin typeface="+mn-ea"/>
            <a:ea typeface="+mn-ea"/>
            <a:cs typeface="+mn-cs"/>
          </a:endParaRPr>
        </a:p>
        <a:p>
          <a:pPr marL="0" marR="0" indent="0" defTabSz="914400" eaLnBrk="1" fontAlgn="auto" latinLnBrk="0" hangingPunct="1">
            <a:lnSpc>
              <a:spcPts val="1300"/>
            </a:lnSpc>
            <a:spcBef>
              <a:spcPts val="0"/>
            </a:spcBef>
            <a:spcAft>
              <a:spcPts val="0"/>
            </a:spcAft>
          </a:pPr>
          <a:r>
            <a:rPr lang="ja-JP" altLang="en-US" sz="1200">
              <a:solidFill>
                <a:schemeClr val="tx1"/>
              </a:solidFill>
              <a:latin typeface="+mn-ea"/>
              <a:ea typeface="+mn-ea"/>
              <a:cs typeface="+mn-cs"/>
            </a:rPr>
            <a:t>・後期高齢者支援金分</a:t>
          </a:r>
          <a:endParaRPr lang="en-US" altLang="ja-JP" sz="1200">
            <a:solidFill>
              <a:schemeClr val="tx1"/>
            </a:solidFill>
            <a:latin typeface="+mn-lt"/>
            <a:ea typeface="+mn-ea"/>
            <a:cs typeface="+mn-cs"/>
          </a:endParaRPr>
        </a:p>
        <a:p>
          <a:pPr marL="0" indent="0">
            <a:lnSpc>
              <a:spcPts val="1300"/>
            </a:lnSpc>
          </a:pPr>
          <a:r>
            <a:rPr lang="ja-JP" altLang="en-US" sz="1200">
              <a:solidFill>
                <a:schemeClr val="tx1"/>
              </a:solidFill>
              <a:latin typeface="+mn-ea"/>
              <a:ea typeface="+mn-ea"/>
              <a:cs typeface="+mn-cs"/>
            </a:rPr>
            <a:t>・介護納付金分（</a:t>
          </a:r>
          <a:r>
            <a:rPr lang="en-US" altLang="ja-JP" sz="1200">
              <a:solidFill>
                <a:schemeClr val="tx1"/>
              </a:solidFill>
              <a:latin typeface="+mn-ea"/>
              <a:ea typeface="+mn-ea"/>
              <a:cs typeface="+mn-cs"/>
            </a:rPr>
            <a:t>40</a:t>
          </a:r>
          <a:r>
            <a:rPr lang="ja-JP" altLang="en-US" sz="1200">
              <a:solidFill>
                <a:schemeClr val="tx1"/>
              </a:solidFill>
              <a:latin typeface="+mn-ea"/>
              <a:ea typeface="+mn-ea"/>
              <a:cs typeface="+mn-cs"/>
            </a:rPr>
            <a:t>歳以上</a:t>
          </a:r>
          <a:r>
            <a:rPr lang="en-US" altLang="ja-JP" sz="1200">
              <a:solidFill>
                <a:schemeClr val="tx1"/>
              </a:solidFill>
              <a:latin typeface="+mn-ea"/>
              <a:ea typeface="+mn-ea"/>
              <a:cs typeface="+mn-cs"/>
            </a:rPr>
            <a:t>65</a:t>
          </a:r>
          <a:r>
            <a:rPr lang="ja-JP" altLang="en-US" sz="1200">
              <a:solidFill>
                <a:schemeClr val="tx1"/>
              </a:solidFill>
              <a:latin typeface="+mn-ea"/>
              <a:ea typeface="+mn-ea"/>
              <a:cs typeface="+mn-cs"/>
            </a:rPr>
            <a:t>歳未満）</a:t>
          </a:r>
          <a:endParaRPr lang="en-US" altLang="ja-JP" sz="1200">
            <a:solidFill>
              <a:schemeClr val="tx1"/>
            </a:solidFill>
            <a:latin typeface="+mn-lt"/>
            <a:ea typeface="+mn-ea"/>
            <a:cs typeface="+mn-cs"/>
          </a:endParaRPr>
        </a:p>
        <a:p>
          <a:pPr marL="0" indent="0">
            <a:lnSpc>
              <a:spcPts val="1300"/>
            </a:lnSpc>
          </a:pPr>
          <a:r>
            <a:rPr lang="ja-JP" altLang="en-US" sz="1200">
              <a:solidFill>
                <a:schemeClr val="tx1"/>
              </a:solidFill>
              <a:latin typeface="+mn-lt"/>
              <a:ea typeface="+mn-ea"/>
              <a:cs typeface="+mn-cs"/>
            </a:rPr>
            <a:t>・子ども・子育て支援納付金分</a:t>
          </a:r>
          <a:endParaRPr lang="en-US" altLang="ja-JP" sz="1200">
            <a:solidFill>
              <a:schemeClr val="tx1"/>
            </a:solidFill>
            <a:latin typeface="+mn-lt"/>
            <a:ea typeface="+mn-ea"/>
            <a:cs typeface="+mn-cs"/>
          </a:endParaRPr>
        </a:p>
        <a:p>
          <a:pPr marL="0" indent="0">
            <a:lnSpc>
              <a:spcPts val="1300"/>
            </a:lnSpc>
          </a:pPr>
          <a:endParaRPr lang="en-US" altLang="ja-JP" sz="1200">
            <a:solidFill>
              <a:schemeClr val="tx1"/>
            </a:solidFill>
            <a:latin typeface="+mn-lt"/>
            <a:ea typeface="+mn-ea"/>
            <a:cs typeface="+mn-cs"/>
          </a:endParaRPr>
        </a:p>
        <a:p>
          <a:pPr marL="0" indent="0">
            <a:lnSpc>
              <a:spcPts val="1300"/>
            </a:lnSpc>
          </a:pPr>
          <a:r>
            <a:rPr lang="ja-JP" altLang="en-US" sz="1200">
              <a:solidFill>
                <a:schemeClr val="tx1"/>
              </a:solidFill>
              <a:latin typeface="+mn-ea"/>
              <a:ea typeface="+mn-ea"/>
              <a:cs typeface="+mn-cs"/>
            </a:rPr>
            <a:t/>
          </a:r>
          <a:r>
            <a:rPr lang="ja-JP" altLang="ja-JP" sz="1200">
              <a:solidFill>
                <a:schemeClr val="tx1"/>
              </a:solidFill>
              <a:latin typeface="+mn-lt"/>
              <a:ea typeface="+mn-ea"/>
              <a:cs typeface="+mn-cs"/>
            </a:rPr>
            <a:t>の保険税が、それぞれ表示されます。</a:t>
          </a:r>
          <a:endParaRPr lang="en-US" altLang="ja-JP" sz="1200">
            <a:solidFill>
              <a:schemeClr val="tx1"/>
            </a:solidFill>
            <a:latin typeface="+mn-lt"/>
            <a:ea typeface="+mn-ea"/>
            <a:cs typeface="+mn-cs"/>
          </a:endParaRPr>
        </a:p>
      </xdr:txBody>
    </xdr:sp>
    <xdr:clientData/>
  </xdr:twoCellAnchor>
  <xdr:twoCellAnchor>
    <xdr:from xmlns:xdr="http://schemas.openxmlformats.org/drawingml/2006/spreadsheetDrawing">
      <xdr:col>12</xdr:col>
      <xdr:colOff>142875</xdr:colOff>
      <xdr:row>17</xdr:row>
      <xdr:rowOff>104775</xdr:rowOff>
    </xdr:from>
    <xdr:to xmlns:xdr="http://schemas.openxmlformats.org/drawingml/2006/spreadsheetDrawing">
      <xdr:col>13</xdr:col>
      <xdr:colOff>184150</xdr:colOff>
      <xdr:row>60</xdr:row>
      <xdr:rowOff>0</xdr:rowOff>
    </xdr:to>
    <xdr:sp macro="" textlink="" fLocksText="0">
      <xdr:nvSpPr>
        <xdr:cNvPr id="110" name="右中かっこ 109"/>
        <xdr:cNvSpPr/>
      </xdr:nvSpPr>
      <xdr:spPr>
        <a:xfrm>
          <a:off x="7230745" y="4800600"/>
          <a:ext cx="504190" cy="9336405"/>
        </a:xfrm>
        <a:prstGeom prst="rightBrace">
          <a:avLst>
            <a:gd name="adj1" fmla="val 44333"/>
            <a:gd name="adj2" fmla="val 65206"/>
          </a:avLst>
        </a:prstGeom>
        <a:noFill/>
        <a:ln w="28575">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overflow" anchor="ctr"/>
        <a:lstStyle/>
        <a:p>
          <a:endParaRPr lang="ja-JP" altLang="en-US"/>
        </a:p>
      </xdr:txBody>
    </xdr:sp>
    <xdr:clientData/>
  </xdr:twoCellAnchor>
  <xdr:twoCellAnchor>
    <xdr:from xmlns:xdr="http://schemas.openxmlformats.org/drawingml/2006/spreadsheetDrawing">
      <xdr:col>9</xdr:col>
      <xdr:colOff>104775</xdr:colOff>
      <xdr:row>60</xdr:row>
      <xdr:rowOff>0</xdr:rowOff>
    </xdr:from>
    <xdr:to xmlns:xdr="http://schemas.openxmlformats.org/drawingml/2006/spreadsheetDrawing">
      <xdr:col>15</xdr:col>
      <xdr:colOff>0</xdr:colOff>
      <xdr:row>62</xdr:row>
      <xdr:rowOff>209550</xdr:rowOff>
    </xdr:to>
    <xdr:cxnSp macro="">
      <xdr:nvCxnSpPr>
        <xdr:cNvPr id="112" name="直線矢印コネクタ 111"/>
        <xdr:cNvCxnSpPr/>
      </xdr:nvCxnSpPr>
      <xdr:spPr>
        <a:xfrm flipH="1">
          <a:off x="5864225" y="14137005"/>
          <a:ext cx="2165985" cy="428625"/>
        </a:xfrm>
        <a:prstGeom prst="straightConnector1">
          <a:avLst/>
        </a:prstGeom>
        <a:noFill/>
        <a:ln w="28575">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402590</xdr:colOff>
      <xdr:row>13</xdr:row>
      <xdr:rowOff>76200</xdr:rowOff>
    </xdr:from>
    <xdr:to xmlns:xdr="http://schemas.openxmlformats.org/drawingml/2006/spreadsheetDrawing">
      <xdr:col>16</xdr:col>
      <xdr:colOff>287655</xdr:colOff>
      <xdr:row>29</xdr:row>
      <xdr:rowOff>177800</xdr:rowOff>
    </xdr:to>
    <xdr:cxnSp macro="">
      <xdr:nvCxnSpPr>
        <xdr:cNvPr id="113" name="直線矢印コネクタ 112"/>
        <xdr:cNvCxnSpPr>
          <a:stCxn id="107" idx="1"/>
        </xdr:cNvCxnSpPr>
      </xdr:nvCxnSpPr>
      <xdr:spPr>
        <a:xfrm flipH="1" flipV="1">
          <a:off x="4250690" y="3838575"/>
          <a:ext cx="4684395" cy="3336290"/>
        </a:xfrm>
        <a:prstGeom prst="straightConnector1">
          <a:avLst/>
        </a:prstGeom>
        <a:noFill/>
        <a:ln w="28575">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304165</xdr:colOff>
      <xdr:row>13</xdr:row>
      <xdr:rowOff>34925</xdr:rowOff>
    </xdr:from>
    <xdr:to xmlns:xdr="http://schemas.openxmlformats.org/drawingml/2006/spreadsheetDrawing">
      <xdr:col>21</xdr:col>
      <xdr:colOff>299085</xdr:colOff>
      <xdr:row>17</xdr:row>
      <xdr:rowOff>43180</xdr:rowOff>
    </xdr:to>
    <xdr:sp macro="" textlink="">
      <xdr:nvSpPr>
        <xdr:cNvPr id="22" name="テキスト ボックス 21"/>
        <xdr:cNvSpPr txBox="1"/>
      </xdr:nvSpPr>
      <xdr:spPr>
        <a:xfrm>
          <a:off x="8334375" y="3797300"/>
          <a:ext cx="3997960" cy="941705"/>
        </a:xfrm>
        <a:prstGeom prst="rect">
          <a:avLst/>
        </a:prstGeom>
        <a:solidFill>
          <a:schemeClr val="accent3">
            <a:lumMod val="40000"/>
            <a:lumOff val="60000"/>
          </a:schemeClr>
        </a:solidFill>
        <a:ln w="9525" cmpd="sng">
          <a:solidFill>
            <a:schemeClr val="bg1">
              <a:shade val="50000"/>
            </a:schemeClr>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tx1"/>
        </a:fontRef>
      </xdr:style>
      <xdr:txBody>
        <a:bodyPr vertOverflow="clip" horzOverflow="overflow" wrap="square" anchor="t"/>
        <a:lstStyle/>
        <a:p>
          <a:pPr>
            <a:lnSpc>
              <a:spcPts val="1500"/>
            </a:lnSpc>
          </a:pPr>
          <a:r>
            <a:rPr lang="en-US" altLang="ja-JP" sz="1600" b="1">
              <a:latin typeface="+mj-ea"/>
              <a:ea typeface="+mj-ea"/>
            </a:rPr>
            <a:t>Ⅰ-3</a:t>
          </a:r>
        </a:p>
        <a:p>
          <a:pPr>
            <a:lnSpc>
              <a:spcPts val="1400"/>
            </a:lnSpc>
          </a:pPr>
          <a:r>
            <a:rPr kumimoji="1" lang="ja-JP" altLang="ja-JP" sz="1200">
              <a:solidFill>
                <a:schemeClr val="tx1"/>
              </a:solidFill>
              <a:effectLst/>
              <a:latin typeface="+mn-lt"/>
              <a:ea typeface="+mn-ea"/>
              <a:cs typeface="+mn-cs"/>
            </a:rPr>
            <a:t>給与所得者等人数は、世帯主及び被保険者の給与収入</a:t>
          </a:r>
          <a:r>
            <a:rPr kumimoji="1" lang="en-US" altLang="ja-JP" sz="1200">
              <a:solidFill>
                <a:schemeClr val="tx1"/>
              </a:solidFill>
              <a:effectLst/>
              <a:latin typeface="+mn-lt"/>
              <a:ea typeface="+mn-ea"/>
              <a:cs typeface="+mn-cs"/>
            </a:rPr>
            <a:t>55</a:t>
          </a:r>
          <a:r>
            <a:rPr kumimoji="1" lang="ja-JP" altLang="ja-JP" sz="1200">
              <a:solidFill>
                <a:schemeClr val="tx1"/>
              </a:solidFill>
              <a:effectLst/>
              <a:latin typeface="+mn-lt"/>
              <a:ea typeface="+mn-ea"/>
              <a:cs typeface="+mn-cs"/>
            </a:rPr>
            <a:t>万以上と公的年金等の収入額</a:t>
          </a:r>
          <a:r>
            <a:rPr kumimoji="1" lang="en-US" altLang="ja-JP" sz="1200">
              <a:solidFill>
                <a:schemeClr val="tx1"/>
              </a:solidFill>
              <a:effectLst/>
              <a:latin typeface="+mn-lt"/>
              <a:ea typeface="+mn-ea"/>
              <a:cs typeface="+mn-cs"/>
            </a:rPr>
            <a:t>60</a:t>
          </a:r>
          <a:r>
            <a:rPr kumimoji="1" lang="ja-JP" altLang="ja-JP" sz="1200">
              <a:solidFill>
                <a:schemeClr val="tx1"/>
              </a:solidFill>
              <a:effectLst/>
              <a:latin typeface="+mn-lt"/>
              <a:ea typeface="+mn-ea"/>
              <a:cs typeface="+mn-cs"/>
            </a:rPr>
            <a:t>万円超（</a:t>
          </a:r>
          <a:r>
            <a:rPr kumimoji="1" lang="en-US" altLang="ja-JP" sz="1200">
              <a:solidFill>
                <a:schemeClr val="tx1"/>
              </a:solidFill>
              <a:effectLst/>
              <a:latin typeface="+mn-lt"/>
              <a:ea typeface="+mn-ea"/>
              <a:cs typeface="+mn-cs"/>
            </a:rPr>
            <a:t>65</a:t>
          </a:r>
          <a:r>
            <a:rPr kumimoji="1" lang="ja-JP" altLang="ja-JP" sz="1200">
              <a:solidFill>
                <a:schemeClr val="tx1"/>
              </a:solidFill>
              <a:effectLst/>
              <a:latin typeface="+mn-lt"/>
              <a:ea typeface="+mn-ea"/>
              <a:cs typeface="+mn-cs"/>
            </a:rPr>
            <a:t>歳未満）又は</a:t>
          </a:r>
          <a:r>
            <a:rPr kumimoji="1" lang="en-US" altLang="ja-JP" sz="1200">
              <a:solidFill>
                <a:schemeClr val="tx1"/>
              </a:solidFill>
              <a:effectLst/>
              <a:latin typeface="+mn-lt"/>
              <a:ea typeface="+mn-ea"/>
              <a:cs typeface="+mn-cs"/>
            </a:rPr>
            <a:t>125</a:t>
          </a:r>
          <a:r>
            <a:rPr kumimoji="1" lang="ja-JP" altLang="ja-JP" sz="1200">
              <a:solidFill>
                <a:schemeClr val="tx1"/>
              </a:solidFill>
              <a:effectLst/>
              <a:latin typeface="+mn-lt"/>
              <a:ea typeface="+mn-ea"/>
              <a:cs typeface="+mn-cs"/>
            </a:rPr>
            <a:t>万円超（</a:t>
          </a:r>
          <a:r>
            <a:rPr kumimoji="1" lang="en-US" altLang="ja-JP" sz="1200">
              <a:solidFill>
                <a:schemeClr val="tx1"/>
              </a:solidFill>
              <a:effectLst/>
              <a:latin typeface="+mn-lt"/>
              <a:ea typeface="+mn-ea"/>
              <a:cs typeface="+mn-cs"/>
            </a:rPr>
            <a:t>65</a:t>
          </a:r>
          <a:r>
            <a:rPr kumimoji="1" lang="ja-JP" altLang="ja-JP" sz="1200">
              <a:solidFill>
                <a:schemeClr val="tx1"/>
              </a:solidFill>
              <a:effectLst/>
              <a:latin typeface="+mn-lt"/>
              <a:ea typeface="+mn-ea"/>
              <a:cs typeface="+mn-cs"/>
            </a:rPr>
            <a:t>歳以上）の人数を記入します。</a:t>
          </a:r>
          <a:endParaRPr lang="ja-JP" altLang="ja-JP" sz="1400">
            <a:effectLst/>
          </a:endParaRPr>
        </a:p>
      </xdr:txBody>
    </xdr:sp>
    <xdr:clientData/>
  </xdr:twoCellAnchor>
  <xdr:twoCellAnchor>
    <xdr:from xmlns:xdr="http://schemas.openxmlformats.org/drawingml/2006/spreadsheetDrawing">
      <xdr:col>12</xdr:col>
      <xdr:colOff>146050</xdr:colOff>
      <xdr:row>6</xdr:row>
      <xdr:rowOff>62230</xdr:rowOff>
    </xdr:from>
    <xdr:to xmlns:xdr="http://schemas.openxmlformats.org/drawingml/2006/spreadsheetDrawing">
      <xdr:col>15</xdr:col>
      <xdr:colOff>303530</xdr:colOff>
      <xdr:row>15</xdr:row>
      <xdr:rowOff>44450</xdr:rowOff>
    </xdr:to>
    <xdr:cxnSp macro="">
      <xdr:nvCxnSpPr>
        <xdr:cNvPr id="22703" name="曲線コネクタ 14"/>
        <xdr:cNvCxnSpPr>
          <a:cxnSpLocks noChangeShapeType="1"/>
          <a:stCxn id="22" idx="1"/>
        </xdr:cNvCxnSpPr>
      </xdr:nvCxnSpPr>
      <xdr:spPr>
        <a:xfrm rot="10800000">
          <a:off x="7233920" y="1605280"/>
          <a:ext cx="1099820" cy="2658745"/>
        </a:xfrm>
        <a:prstGeom prst="curvedConnector2">
          <a:avLst/>
        </a:prstGeom>
        <a:noFill/>
        <a:ln w="28575" algn="ctr">
          <a:solidFill>
            <a:srgbClr val="4A7EBB"/>
          </a:solidFill>
          <a:round/>
          <a:headEnd/>
          <a:tailEnd type="triangle" w="med" len="med"/>
        </a:ln>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9</xdr:col>
      <xdr:colOff>104140</xdr:colOff>
      <xdr:row>0</xdr:row>
      <xdr:rowOff>0</xdr:rowOff>
    </xdr:from>
    <xdr:to xmlns:xdr="http://schemas.openxmlformats.org/drawingml/2006/spreadsheetDrawing">
      <xdr:col>17</xdr:col>
      <xdr:colOff>285115</xdr:colOff>
      <xdr:row>46</xdr:row>
      <xdr:rowOff>130175</xdr:rowOff>
    </xdr:to>
    <xdr:pic macro="">
      <xdr:nvPicPr>
        <xdr:cNvPr id="20" name="図 19"/>
        <xdr:cNvPicPr>
          <a:picLocks noChangeAspect="1" noChangeArrowheads="1"/>
        </xdr:cNvPicPr>
      </xdr:nvPicPr>
      <xdr:blipFill>
        <a:blip xmlns:r="http://schemas.openxmlformats.org/officeDocument/2006/relationships" r:embed="rId1"/>
        <a:stretch>
          <a:fillRect/>
        </a:stretch>
      </xdr:blipFill>
      <xdr:spPr>
        <a:xfrm>
          <a:off x="5659120" y="0"/>
          <a:ext cx="5118735" cy="7841615"/>
        </a:xfrm>
        <a:prstGeom prst="rect">
          <a:avLst/>
        </a:prstGeom>
        <a:noFill/>
      </xdr:spPr>
    </xdr:pic>
    <xdr:clientData/>
  </xdr:twoCellAnchor>
  <xdr:twoCellAnchor editAs="oneCell">
    <xdr:from xmlns:xdr="http://schemas.openxmlformats.org/drawingml/2006/spreadsheetDrawing">
      <xdr:col>0</xdr:col>
      <xdr:colOff>69215</xdr:colOff>
      <xdr:row>6</xdr:row>
      <xdr:rowOff>135255</xdr:rowOff>
    </xdr:from>
    <xdr:to xmlns:xdr="http://schemas.openxmlformats.org/drawingml/2006/spreadsheetDrawing">
      <xdr:col>8</xdr:col>
      <xdr:colOff>571500</xdr:colOff>
      <xdr:row>25</xdr:row>
      <xdr:rowOff>5715</xdr:rowOff>
    </xdr:to>
    <xdr:pic macro="">
      <xdr:nvPicPr>
        <xdr:cNvPr id="4" name="図 3"/>
        <xdr:cNvPicPr>
          <a:picLocks noChangeAspect="1"/>
        </xdr:cNvPicPr>
      </xdr:nvPicPr>
      <xdr:blipFill>
        <a:blip xmlns:r="http://schemas.openxmlformats.org/officeDocument/2006/relationships" r:embed="rId2"/>
        <a:stretch>
          <a:fillRect/>
        </a:stretch>
      </xdr:blipFill>
      <xdr:spPr>
        <a:xfrm>
          <a:off x="69215" y="1141095"/>
          <a:ext cx="5440045" cy="3055620"/>
        </a:xfrm>
        <a:prstGeom prst="rect">
          <a:avLst/>
        </a:prstGeom>
      </xdr:spPr>
    </xdr:pic>
    <xdr:clientData/>
  </xdr:twoCellAnchor>
  <xdr:twoCellAnchor editAs="oneCell">
    <xdr:from xmlns:xdr="http://schemas.openxmlformats.org/drawingml/2006/spreadsheetDrawing">
      <xdr:col>18</xdr:col>
      <xdr:colOff>266700</xdr:colOff>
      <xdr:row>0</xdr:row>
      <xdr:rowOff>0</xdr:rowOff>
    </xdr:from>
    <xdr:to xmlns:xdr="http://schemas.openxmlformats.org/drawingml/2006/spreadsheetDrawing">
      <xdr:col>26</xdr:col>
      <xdr:colOff>476250</xdr:colOff>
      <xdr:row>46</xdr:row>
      <xdr:rowOff>167640</xdr:rowOff>
    </xdr:to>
    <xdr:pic macro="">
      <xdr:nvPicPr>
        <xdr:cNvPr id="20920" name="図 25"/>
        <xdr:cNvPicPr>
          <a:picLocks noChangeAspect="1" noChangeArrowheads="1"/>
        </xdr:cNvPicPr>
      </xdr:nvPicPr>
      <xdr:blipFill>
        <a:blip xmlns:r="http://schemas.openxmlformats.org/officeDocument/2006/relationships" r:embed="rId3"/>
        <a:stretch>
          <a:fillRect/>
        </a:stretch>
      </xdr:blipFill>
      <xdr:spPr>
        <a:xfrm>
          <a:off x="11376660" y="0"/>
          <a:ext cx="5147310" cy="7879080"/>
        </a:xfrm>
        <a:prstGeom prst="rect">
          <a:avLst/>
        </a:prstGeom>
        <a:noFill/>
        <a:ln>
          <a:noFill/>
        </a:ln>
      </xdr:spPr>
    </xdr:pic>
    <xdr:clientData/>
  </xdr:twoCellAnchor>
  <xdr:twoCellAnchor>
    <xdr:from xmlns:xdr="http://schemas.openxmlformats.org/drawingml/2006/spreadsheetDrawing">
      <xdr:col>11</xdr:col>
      <xdr:colOff>11430</xdr:colOff>
      <xdr:row>29</xdr:row>
      <xdr:rowOff>16510</xdr:rowOff>
    </xdr:from>
    <xdr:to xmlns:xdr="http://schemas.openxmlformats.org/drawingml/2006/spreadsheetDrawing">
      <xdr:col>13</xdr:col>
      <xdr:colOff>242570</xdr:colOff>
      <xdr:row>31</xdr:row>
      <xdr:rowOff>34290</xdr:rowOff>
    </xdr:to>
    <xdr:sp macro="" textlink="" fLocksText="0">
      <xdr:nvSpPr>
        <xdr:cNvPr id="3" name="角丸四角形 2"/>
        <xdr:cNvSpPr/>
      </xdr:nvSpPr>
      <xdr:spPr>
        <a:xfrm>
          <a:off x="6800850" y="4878070"/>
          <a:ext cx="1465580" cy="35306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ctr"/>
        <a:lstStyle/>
        <a:p>
          <a:pPr marL="0" indent="0" algn="ctr"/>
          <a:r>
            <a:rPr lang="en-US" altLang="ja-JP" sz="2400" b="1">
              <a:solidFill>
                <a:srgbClr val="FF0000"/>
              </a:solidFill>
              <a:latin typeface="+mn-lt"/>
              <a:ea typeface="+mn-ea"/>
              <a:cs typeface="+mn-cs"/>
            </a:rPr>
            <a:t>A</a:t>
          </a:r>
          <a:endParaRPr lang="ja-JP" altLang="en-US" sz="2400" b="1">
            <a:solidFill>
              <a:srgbClr val="FF0000"/>
            </a:solidFill>
            <a:latin typeface="+mn-lt"/>
            <a:ea typeface="+mn-ea"/>
            <a:cs typeface="+mn-cs"/>
          </a:endParaRPr>
        </a:p>
      </xdr:txBody>
    </xdr:sp>
    <xdr:clientData/>
  </xdr:twoCellAnchor>
  <xdr:twoCellAnchor>
    <xdr:from xmlns:xdr="http://schemas.openxmlformats.org/drawingml/2006/spreadsheetDrawing">
      <xdr:col>18</xdr:col>
      <xdr:colOff>540385</xdr:colOff>
      <xdr:row>21</xdr:row>
      <xdr:rowOff>137795</xdr:rowOff>
    </xdr:from>
    <xdr:to xmlns:xdr="http://schemas.openxmlformats.org/drawingml/2006/spreadsheetDrawing">
      <xdr:col>22</xdr:col>
      <xdr:colOff>450215</xdr:colOff>
      <xdr:row>33</xdr:row>
      <xdr:rowOff>34290</xdr:rowOff>
    </xdr:to>
    <xdr:sp macro="" textlink="" fLocksText="0">
      <xdr:nvSpPr>
        <xdr:cNvPr id="14" name="角丸四角形 13"/>
        <xdr:cNvSpPr/>
      </xdr:nvSpPr>
      <xdr:spPr>
        <a:xfrm>
          <a:off x="11650345" y="3658235"/>
          <a:ext cx="2378710" cy="1908175"/>
        </a:xfrm>
        <a:prstGeom prst="roundRect">
          <a:avLst>
            <a:gd name="adj" fmla="val 6016"/>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ctr"/>
        <a:lstStyle/>
        <a:p>
          <a:pPr algn="ctr"/>
          <a:r>
            <a:rPr lang="en-US" altLang="ja-JP" sz="2800" b="1">
              <a:solidFill>
                <a:srgbClr val="FF0000"/>
              </a:solidFill>
            </a:rPr>
            <a:t>A</a:t>
          </a:r>
          <a:endParaRPr lang="ja-JP" altLang="en-US" sz="2800" b="1">
            <a:solidFill>
              <a:srgbClr val="FF0000"/>
            </a:solidFill>
          </a:endParaRPr>
        </a:p>
      </xdr:txBody>
    </xdr:sp>
    <xdr:clientData/>
  </xdr:twoCellAnchor>
  <xdr:twoCellAnchor>
    <xdr:from xmlns:xdr="http://schemas.openxmlformats.org/drawingml/2006/spreadsheetDrawing">
      <xdr:col>23</xdr:col>
      <xdr:colOff>333375</xdr:colOff>
      <xdr:row>0</xdr:row>
      <xdr:rowOff>140335</xdr:rowOff>
    </xdr:from>
    <xdr:to xmlns:xdr="http://schemas.openxmlformats.org/drawingml/2006/spreadsheetDrawing">
      <xdr:col>24</xdr:col>
      <xdr:colOff>495300</xdr:colOff>
      <xdr:row>3</xdr:row>
      <xdr:rowOff>84455</xdr:rowOff>
    </xdr:to>
    <xdr:sp macro="" textlink="" fLocksText="0">
      <xdr:nvSpPr>
        <xdr:cNvPr id="18" name="円/楕円 17"/>
        <xdr:cNvSpPr/>
      </xdr:nvSpPr>
      <xdr:spPr>
        <a:xfrm>
          <a:off x="14529435" y="140335"/>
          <a:ext cx="779145" cy="447040"/>
        </a:xfrm>
        <a:prstGeom prst="ellipse">
          <a:avLst/>
        </a:prstGeom>
        <a:noFill/>
        <a:ln w="2857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ctr"/>
        <a:lstStyle/>
        <a:p>
          <a:endParaRPr lang="ja-JP" altLang="en-US"/>
        </a:p>
      </xdr:txBody>
    </xdr:sp>
    <xdr:clientData/>
  </xdr:twoCellAnchor>
  <xdr:twoCellAnchor>
    <xdr:from xmlns:xdr="http://schemas.openxmlformats.org/drawingml/2006/spreadsheetDrawing">
      <xdr:col>22</xdr:col>
      <xdr:colOff>444500</xdr:colOff>
      <xdr:row>19</xdr:row>
      <xdr:rowOff>102870</xdr:rowOff>
    </xdr:from>
    <xdr:to xmlns:xdr="http://schemas.openxmlformats.org/drawingml/2006/spreadsheetDrawing">
      <xdr:col>26</xdr:col>
      <xdr:colOff>259715</xdr:colOff>
      <xdr:row>25</xdr:row>
      <xdr:rowOff>17145</xdr:rowOff>
    </xdr:to>
    <xdr:sp macro="" textlink="" fLocksText="0">
      <xdr:nvSpPr>
        <xdr:cNvPr id="19" name="角丸四角形 18"/>
        <xdr:cNvSpPr/>
      </xdr:nvSpPr>
      <xdr:spPr>
        <a:xfrm>
          <a:off x="14023340" y="3288030"/>
          <a:ext cx="2284095" cy="920115"/>
        </a:xfrm>
        <a:prstGeom prst="roundRect">
          <a:avLst>
            <a:gd name="adj" fmla="val 6016"/>
          </a:avLst>
        </a:prstGeom>
        <a:noFill/>
        <a:ln w="57150">
          <a:solidFill>
            <a:srgbClr val="7030A0"/>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ctr"/>
        <a:lstStyle/>
        <a:p>
          <a:pPr algn="ctr" rtl="0">
            <a:defRPr sz="1000"/>
          </a:pPr>
          <a:r>
            <a:rPr lang="ja-JP" altLang="en-US" sz="2400" b="1" i="0" u="none" baseline="0">
              <a:solidFill>
                <a:srgbClr val="800080"/>
              </a:solidFill>
              <a:latin typeface="Calibri"/>
            </a:rPr>
            <a:t>－</a:t>
          </a:r>
          <a:r>
            <a:rPr lang="en-US" altLang="ja-JP" sz="2400" b="1" i="0" u="none" baseline="0">
              <a:solidFill>
                <a:srgbClr val="800080"/>
              </a:solidFill>
              <a:latin typeface="Calibri"/>
            </a:rPr>
            <a:t>A</a:t>
          </a:r>
          <a:r>
            <a:rPr lang="ja-JP" altLang="en-US" sz="2400" b="1" i="0" u="none" baseline="0">
              <a:solidFill>
                <a:srgbClr val="800080"/>
              </a:solidFill>
              <a:latin typeface="Calibri"/>
            </a:rPr>
            <a:t>’</a:t>
          </a:r>
          <a:endParaRPr lang="en-US" altLang="ja-JP" sz="2400" b="1" i="0" u="none" baseline="0">
            <a:solidFill>
              <a:srgbClr val="800080"/>
            </a:solidFill>
            <a:latin typeface="Calibri"/>
          </a:endParaRPr>
        </a:p>
        <a:p>
          <a:pPr algn="ctr" rtl="0">
            <a:defRPr sz="1000"/>
          </a:pPr>
          <a:r>
            <a:rPr lang="ja-JP" altLang="en-US" sz="1200" b="1" i="0" u="none" baseline="0">
              <a:solidFill>
                <a:srgbClr val="800080"/>
              </a:solidFill>
              <a:latin typeface="+mn-ea"/>
              <a:ea typeface="+mn-ea"/>
            </a:rPr>
            <a:t>（</a:t>
          </a:r>
          <a:r>
            <a:rPr lang="en-US" altLang="ja-JP" sz="1200" b="1" i="0" u="none" baseline="0">
              <a:solidFill>
                <a:srgbClr val="800080"/>
              </a:solidFill>
              <a:latin typeface="+mn-ea"/>
              <a:ea typeface="+mn-ea"/>
            </a:rPr>
            <a:t>(94)</a:t>
          </a:r>
          <a:r>
            <a:rPr lang="ja-JP" altLang="en-US" sz="1200" b="1" i="0" u="none" baseline="0">
              <a:solidFill>
                <a:srgbClr val="800080"/>
              </a:solidFill>
              <a:latin typeface="+mn-ea"/>
              <a:ea typeface="+mn-ea"/>
            </a:rPr>
            <a:t>、</a:t>
          </a:r>
          <a:r>
            <a:rPr lang="en-US" altLang="ja-JP" sz="1200" b="1" i="0" u="none" baseline="0">
              <a:solidFill>
                <a:srgbClr val="800080"/>
              </a:solidFill>
              <a:latin typeface="+mn-ea"/>
              <a:ea typeface="+mn-ea"/>
            </a:rPr>
            <a:t>(96)</a:t>
          </a:r>
          <a:r>
            <a:rPr lang="ja-JP" altLang="en-US" sz="1200" b="1" i="0" u="none" baseline="0">
              <a:solidFill>
                <a:srgbClr val="800080"/>
              </a:solidFill>
              <a:latin typeface="+mn-ea"/>
              <a:ea typeface="+mn-ea"/>
            </a:rPr>
            <a:t>、</a:t>
          </a:r>
          <a:r>
            <a:rPr lang="en-US" altLang="ja-JP" sz="1200" b="1" i="0" u="none" baseline="0">
              <a:solidFill>
                <a:srgbClr val="800080"/>
              </a:solidFill>
              <a:latin typeface="+mn-ea"/>
              <a:ea typeface="+mn-ea"/>
            </a:rPr>
            <a:t>(97)</a:t>
          </a:r>
          <a:r>
            <a:rPr lang="ja-JP" altLang="en-US" sz="1200" b="1" i="0" u="none" baseline="0">
              <a:solidFill>
                <a:srgbClr val="800080"/>
              </a:solidFill>
              <a:latin typeface="+mn-ea"/>
              <a:ea typeface="+mn-ea"/>
            </a:rPr>
            <a:t>が控除できる部分）</a:t>
          </a:r>
          <a:endParaRPr lang="en-US" altLang="ja-JP" sz="1200" b="1" i="0" u="none" baseline="0">
            <a:solidFill>
              <a:srgbClr val="800080"/>
            </a:solidFill>
            <a:latin typeface="+mn-ea"/>
            <a:ea typeface="+mn-ea"/>
          </a:endParaRPr>
        </a:p>
      </xdr:txBody>
    </xdr:sp>
    <xdr:clientData/>
  </xdr:twoCellAnchor>
  <xdr:twoCellAnchor>
    <xdr:from xmlns:xdr="http://schemas.openxmlformats.org/drawingml/2006/spreadsheetDrawing">
      <xdr:col>3</xdr:col>
      <xdr:colOff>344805</xdr:colOff>
      <xdr:row>13</xdr:row>
      <xdr:rowOff>127635</xdr:rowOff>
    </xdr:from>
    <xdr:to xmlns:xdr="http://schemas.openxmlformats.org/drawingml/2006/spreadsheetDrawing">
      <xdr:col>5</xdr:col>
      <xdr:colOff>135890</xdr:colOff>
      <xdr:row>17</xdr:row>
      <xdr:rowOff>6350</xdr:rowOff>
    </xdr:to>
    <xdr:sp macro="" textlink="" fLocksText="0">
      <xdr:nvSpPr>
        <xdr:cNvPr id="16" name="角丸四角形 15"/>
        <xdr:cNvSpPr/>
      </xdr:nvSpPr>
      <xdr:spPr>
        <a:xfrm>
          <a:off x="2196465" y="2306955"/>
          <a:ext cx="1025525" cy="5492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ctr"/>
        <a:lstStyle/>
        <a:p>
          <a:pPr algn="ctr"/>
          <a:r>
            <a:rPr lang="en-US" altLang="ja-JP" sz="2800" b="1">
              <a:solidFill>
                <a:srgbClr val="FF0000"/>
              </a:solidFill>
            </a:rPr>
            <a:t>A</a:t>
          </a:r>
          <a:endParaRPr lang="ja-JP" altLang="en-US" sz="2800" b="1">
            <a:solidFill>
              <a:srgbClr val="FF0000"/>
            </a:solidFill>
          </a:endParaRPr>
        </a:p>
      </xdr:txBody>
    </xdr:sp>
    <xdr:clientData/>
  </xdr:twoCellAnchor>
  <xdr:twoCellAnchor>
    <xdr:from xmlns:xdr="http://schemas.openxmlformats.org/drawingml/2006/spreadsheetDrawing">
      <xdr:col>4</xdr:col>
      <xdr:colOff>318770</xdr:colOff>
      <xdr:row>7</xdr:row>
      <xdr:rowOff>78740</xdr:rowOff>
    </xdr:from>
    <xdr:to xmlns:xdr="http://schemas.openxmlformats.org/drawingml/2006/spreadsheetDrawing">
      <xdr:col>6</xdr:col>
      <xdr:colOff>252095</xdr:colOff>
      <xdr:row>9</xdr:row>
      <xdr:rowOff>125730</xdr:rowOff>
    </xdr:to>
    <xdr:sp macro="" textlink="" fLocksText="0">
      <xdr:nvSpPr>
        <xdr:cNvPr id="17" name="円/楕円 16"/>
        <xdr:cNvSpPr/>
      </xdr:nvSpPr>
      <xdr:spPr>
        <a:xfrm>
          <a:off x="2787650" y="1252220"/>
          <a:ext cx="1167765" cy="382270"/>
        </a:xfrm>
        <a:prstGeom prst="ellipse">
          <a:avLst/>
        </a:prstGeom>
        <a:noFill/>
        <a:ln w="3810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ctr"/>
        <a:lstStyle/>
        <a:p>
          <a:endParaRPr lang="ja-JP" altLang="en-US"/>
        </a:p>
      </xdr:txBody>
    </xdr:sp>
    <xdr:clientData/>
  </xdr:twoCellAnchor>
  <xdr:twoCellAnchor>
    <xdr:from xmlns:xdr="http://schemas.openxmlformats.org/drawingml/2006/spreadsheetDrawing">
      <xdr:col>9</xdr:col>
      <xdr:colOff>379730</xdr:colOff>
      <xdr:row>49</xdr:row>
      <xdr:rowOff>34290</xdr:rowOff>
    </xdr:from>
    <xdr:to xmlns:xdr="http://schemas.openxmlformats.org/drawingml/2006/spreadsheetDrawing">
      <xdr:col>17</xdr:col>
      <xdr:colOff>218440</xdr:colOff>
      <xdr:row>57</xdr:row>
      <xdr:rowOff>6350</xdr:rowOff>
    </xdr:to>
    <xdr:sp macro="" textlink="" fLocksText="0">
      <xdr:nvSpPr>
        <xdr:cNvPr id="21" name="メモ 20"/>
        <xdr:cNvSpPr/>
      </xdr:nvSpPr>
      <xdr:spPr>
        <a:xfrm>
          <a:off x="5934710" y="8248650"/>
          <a:ext cx="4776470" cy="1313180"/>
        </a:xfrm>
        <a:prstGeom prst="foldedCorner">
          <a:avLst/>
        </a:prstGeom>
        <a:solidFill>
          <a:schemeClr val="bg1">
            <a:lumMod val="85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t"/>
        <a:lstStyle/>
        <a:p>
          <a:pPr algn="l" rtl="0">
            <a:lnSpc>
              <a:spcPts val="1600"/>
            </a:lnSpc>
            <a:defRPr sz="1000"/>
          </a:pPr>
          <a:r>
            <a:rPr lang="en-US" altLang="ja-JP" sz="1400" b="0" i="0" u="none" baseline="0">
              <a:solidFill>
                <a:srgbClr val="800080"/>
              </a:solidFill>
              <a:latin typeface="HGP創英角ｺﾞｼｯｸUB"/>
              <a:ea typeface="HGP創英角ｺﾞｼｯｸUB"/>
            </a:rPr>
            <a:t>【</a:t>
          </a:r>
          <a:r>
            <a:rPr lang="ja-JP" altLang="en-US" sz="1400" b="0" i="0" u="none" baseline="0">
              <a:solidFill>
                <a:srgbClr val="800080"/>
              </a:solidFill>
              <a:latin typeface="HGP創英角ｺﾞｼｯｸUB"/>
              <a:ea typeface="HGP創英角ｺﾞｼｯｸUB"/>
            </a:rPr>
            <a:t>確定申告で申告された方</a:t>
          </a:r>
          <a:r>
            <a:rPr lang="en-US" altLang="ja-JP" sz="1400" b="0" i="0" u="none" baseline="0">
              <a:solidFill>
                <a:srgbClr val="800080"/>
              </a:solidFill>
              <a:latin typeface="HGP創英角ｺﾞｼｯｸUB"/>
              <a:ea typeface="HGP創英角ｺﾞｼｯｸUB"/>
            </a:rPr>
            <a:t>】</a:t>
          </a:r>
          <a:endParaRPr lang="en-US" altLang="ja-JP" sz="1400" b="0" i="0" u="none" baseline="0">
            <a:solidFill>
              <a:srgbClr val="800080"/>
            </a:solidFill>
            <a:latin typeface="HGP創英角ｺﾞｼｯｸUB"/>
            <a:ea typeface="HGP創英角ｺﾞｼｯｸUB"/>
          </a:endParaRPr>
        </a:p>
        <a:p>
          <a:pPr algn="l" rtl="0">
            <a:lnSpc>
              <a:spcPts val="1500"/>
            </a:lnSpc>
          </a:pPr>
          <a:endParaRPr lang="en-US" altLang="ja-JP" sz="1400" b="0" i="0" u="none" baseline="0">
            <a:solidFill>
              <a:srgbClr val="800080"/>
            </a:solidFill>
            <a:latin typeface="Calibri"/>
          </a:endParaRPr>
        </a:p>
        <a:p>
          <a:pPr algn="l" rtl="0">
            <a:lnSpc>
              <a:spcPts val="1600"/>
            </a:lnSpc>
            <a:defRPr sz="1000"/>
          </a:pPr>
          <a:r>
            <a:rPr lang="ja-JP" altLang="en-US" sz="1400" b="0" i="0" u="none" baseline="0">
              <a:solidFill>
                <a:srgbClr val="800080"/>
              </a:solidFill>
              <a:latin typeface="ＭＳ Ｐゴシック"/>
              <a:ea typeface="ＭＳ Ｐゴシック"/>
            </a:rPr>
            <a:t>分離課税で申告された方は、</a:t>
          </a:r>
          <a:endParaRPr lang="ja-JP" altLang="en-US" sz="1400" b="0" i="0" u="none" baseline="0">
            <a:solidFill>
              <a:srgbClr val="800080"/>
            </a:solidFill>
            <a:latin typeface="Calibri"/>
          </a:endParaRPr>
        </a:p>
        <a:p>
          <a:pPr algn="l" rtl="0">
            <a:lnSpc>
              <a:spcPts val="1700"/>
            </a:lnSpc>
            <a:defRPr sz="1000"/>
          </a:pPr>
          <a:r>
            <a:rPr lang="ja-JP" altLang="en-US" sz="1400" b="0" i="0" u="none" baseline="0">
              <a:solidFill>
                <a:srgbClr val="800080"/>
              </a:solidFill>
              <a:latin typeface="ＭＳ Ｐゴシック"/>
              <a:ea typeface="ＭＳ Ｐゴシック"/>
            </a:rPr>
            <a:t>上記</a:t>
          </a:r>
          <a:r>
            <a:rPr lang="en-US" altLang="ja-JP" sz="1400" b="1" i="0" u="none" baseline="0">
              <a:solidFill>
                <a:srgbClr val="800080"/>
              </a:solidFill>
              <a:latin typeface="ＭＳ Ｐゴシック"/>
              <a:ea typeface="ＭＳ Ｐゴシック"/>
            </a:rPr>
            <a:t>A</a:t>
          </a:r>
          <a:r>
            <a:rPr lang="ja-JP" altLang="en-US" sz="1400" b="0" i="0" u="none" baseline="0">
              <a:solidFill>
                <a:srgbClr val="800080"/>
              </a:solidFill>
              <a:latin typeface="ＭＳ Ｐゴシック"/>
              <a:ea typeface="ＭＳ Ｐゴシック"/>
            </a:rPr>
            <a:t>の金額に、分離課税の所得金額を加算した額</a:t>
          </a:r>
          <a:endParaRPr lang="ja-JP" altLang="en-US" sz="1400" b="0" i="0" u="none" baseline="0">
            <a:solidFill>
              <a:srgbClr val="800080"/>
            </a:solidFill>
            <a:latin typeface="Calibri"/>
          </a:endParaRPr>
        </a:p>
        <a:p>
          <a:pPr algn="l" rtl="0">
            <a:lnSpc>
              <a:spcPts val="1500"/>
            </a:lnSpc>
          </a:pPr>
          <a:endParaRPr lang="ja-JP" altLang="en-US" sz="1400" b="0" i="0" u="none" baseline="0">
            <a:solidFill>
              <a:srgbClr val="800080"/>
            </a:solidFill>
            <a:latin typeface="Calibri"/>
          </a:endParaRPr>
        </a:p>
      </xdr:txBody>
    </xdr:sp>
    <xdr:clientData/>
  </xdr:twoCellAnchor>
  <xdr:twoCellAnchor>
    <xdr:from xmlns:xdr="http://schemas.openxmlformats.org/drawingml/2006/spreadsheetDrawing">
      <xdr:col>18</xdr:col>
      <xdr:colOff>495300</xdr:colOff>
      <xdr:row>49</xdr:row>
      <xdr:rowOff>102870</xdr:rowOff>
    </xdr:from>
    <xdr:to xmlns:xdr="http://schemas.openxmlformats.org/drawingml/2006/spreadsheetDrawing">
      <xdr:col>26</xdr:col>
      <xdr:colOff>323850</xdr:colOff>
      <xdr:row>57</xdr:row>
      <xdr:rowOff>64770</xdr:rowOff>
    </xdr:to>
    <xdr:sp macro="" textlink="" fLocksText="0">
      <xdr:nvSpPr>
        <xdr:cNvPr id="22" name="メモ 21"/>
        <xdr:cNvSpPr/>
      </xdr:nvSpPr>
      <xdr:spPr>
        <a:xfrm>
          <a:off x="11605260" y="8317230"/>
          <a:ext cx="4766310" cy="1303020"/>
        </a:xfrm>
        <a:prstGeom prst="foldedCorner">
          <a:avLst/>
        </a:prstGeom>
        <a:solidFill>
          <a:schemeClr val="bg1">
            <a:lumMod val="85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t"/>
        <a:lstStyle/>
        <a:p>
          <a:pPr algn="l" rtl="0">
            <a:lnSpc>
              <a:spcPts val="1400"/>
            </a:lnSpc>
            <a:defRPr sz="1000"/>
          </a:pPr>
          <a:r>
            <a:rPr lang="en-US" altLang="ja-JP" sz="1400" b="0" i="0" u="none" baseline="0">
              <a:solidFill>
                <a:srgbClr val="800080"/>
              </a:solidFill>
              <a:latin typeface="HGP創英角ｺﾞｼｯｸUB"/>
              <a:ea typeface="HGP創英角ｺﾞｼｯｸUB"/>
            </a:rPr>
            <a:t>【</a:t>
          </a:r>
          <a:r>
            <a:rPr lang="ja-JP" altLang="en-US" sz="1400" b="0" i="0" u="none" baseline="0">
              <a:solidFill>
                <a:srgbClr val="800080"/>
              </a:solidFill>
              <a:latin typeface="HGP創英角ｺﾞｼｯｸUB"/>
              <a:ea typeface="HGP創英角ｺﾞｼｯｸUB"/>
            </a:rPr>
            <a:t>分離課税の申告された方</a:t>
          </a:r>
          <a:r>
            <a:rPr lang="en-US" altLang="ja-JP" sz="1400" b="0" i="0" u="none" baseline="0">
              <a:solidFill>
                <a:srgbClr val="800080"/>
              </a:solidFill>
              <a:latin typeface="HGP創英角ｺﾞｼｯｸUB"/>
              <a:ea typeface="HGP創英角ｺﾞｼｯｸUB"/>
            </a:rPr>
            <a:t>】</a:t>
          </a:r>
        </a:p>
        <a:p>
          <a:pPr algn="l" rtl="0">
            <a:lnSpc>
              <a:spcPts val="1400"/>
            </a:lnSpc>
          </a:pPr>
          <a:endParaRPr lang="en-US" altLang="ja-JP" sz="1400" b="0" i="0" u="none" baseline="0">
            <a:solidFill>
              <a:srgbClr val="800080"/>
            </a:solidFill>
            <a:latin typeface="HGP創英角ｺﾞｼｯｸUB"/>
            <a:ea typeface="HGP創英角ｺﾞｼｯｸUB"/>
          </a:endParaRPr>
        </a:p>
        <a:p>
          <a:pPr algn="l" rtl="0">
            <a:lnSpc>
              <a:spcPts val="1400"/>
            </a:lnSpc>
            <a:defRPr sz="1000"/>
          </a:pPr>
          <a:r>
            <a:rPr lang="en-US" altLang="ja-JP" sz="1400" b="0" i="0" u="none" baseline="0">
              <a:solidFill>
                <a:srgbClr val="800080"/>
              </a:solidFill>
              <a:latin typeface="ＭＳ Ｐゴシック"/>
              <a:ea typeface="ＭＳ Ｐゴシック"/>
            </a:rPr>
            <a:t>(66)</a:t>
          </a:r>
          <a:r>
            <a:rPr lang="ja-JP" altLang="en-US" sz="1400" b="0" i="0" u="none" baseline="0">
              <a:solidFill>
                <a:srgbClr val="800080"/>
              </a:solidFill>
              <a:latin typeface="ＭＳ Ｐゴシック"/>
              <a:ea typeface="ＭＳ Ｐゴシック"/>
            </a:rPr>
            <a:t>～</a:t>
          </a:r>
          <a:r>
            <a:rPr lang="en-US" altLang="ja-JP" sz="1400" b="0" i="0" u="none" baseline="0">
              <a:solidFill>
                <a:srgbClr val="800080"/>
              </a:solidFill>
              <a:latin typeface="ＭＳ Ｐゴシック"/>
              <a:ea typeface="ＭＳ Ｐゴシック"/>
            </a:rPr>
            <a:t>(76)</a:t>
          </a:r>
          <a:r>
            <a:rPr lang="ja-JP" altLang="en-US" sz="1400" b="0" i="0" u="none" baseline="0">
              <a:solidFill>
                <a:srgbClr val="800080"/>
              </a:solidFill>
              <a:latin typeface="ＭＳ Ｐゴシック"/>
              <a:ea typeface="ＭＳ Ｐゴシック"/>
            </a:rPr>
            <a:t>の合算額　</a:t>
          </a:r>
          <a:r>
            <a:rPr lang="en-US" altLang="ja-JP" sz="1400" b="1" i="0" u="none" baseline="0">
              <a:solidFill>
                <a:srgbClr val="800080"/>
              </a:solidFill>
              <a:latin typeface="ＭＳ Ｐゴシック"/>
              <a:ea typeface="ＭＳ Ｐゴシック"/>
            </a:rPr>
            <a:t>A</a:t>
          </a:r>
          <a:r>
            <a:rPr lang="ja-JP" altLang="en-US" sz="1400" b="0" i="0" u="none" baseline="0">
              <a:solidFill>
                <a:srgbClr val="800080"/>
              </a:solidFill>
              <a:latin typeface="ＭＳ Ｐゴシック"/>
              <a:ea typeface="ＭＳ Ｐゴシック"/>
            </a:rPr>
            <a:t>　　－　　</a:t>
          </a:r>
          <a:r>
            <a:rPr lang="en-US" altLang="ja-JP" sz="1400" b="0" i="0" u="none" baseline="0">
              <a:solidFill>
                <a:srgbClr val="800080"/>
              </a:solidFill>
              <a:latin typeface="ＭＳ Ｐゴシック"/>
              <a:ea typeface="ＭＳ Ｐゴシック"/>
            </a:rPr>
            <a:t>(94)</a:t>
          </a:r>
          <a:r>
            <a:rPr lang="ja-JP" altLang="en-US" sz="1400" b="0" i="0" u="none" baseline="0">
              <a:solidFill>
                <a:srgbClr val="800080"/>
              </a:solidFill>
              <a:latin typeface="ＭＳ Ｐゴシック"/>
              <a:ea typeface="ＭＳ Ｐゴシック"/>
            </a:rPr>
            <a:t>，</a:t>
          </a:r>
          <a:r>
            <a:rPr lang="en-US" altLang="ja-JP" sz="1400" b="0" i="0" u="none" baseline="0">
              <a:solidFill>
                <a:srgbClr val="800080"/>
              </a:solidFill>
              <a:latin typeface="ＭＳ Ｐゴシック"/>
              <a:ea typeface="ＭＳ Ｐゴシック"/>
            </a:rPr>
            <a:t>(96)</a:t>
          </a:r>
          <a:r>
            <a:rPr lang="ja-JP" altLang="en-US" sz="1400" b="0" i="0" u="none" baseline="0">
              <a:solidFill>
                <a:srgbClr val="800080"/>
              </a:solidFill>
              <a:latin typeface="ＭＳ Ｐゴシック"/>
              <a:ea typeface="ＭＳ Ｐゴシック"/>
            </a:rPr>
            <a:t>，</a:t>
          </a:r>
          <a:r>
            <a:rPr lang="en-US" altLang="ja-JP" sz="1400" b="0" i="0" u="none" baseline="0">
              <a:solidFill>
                <a:srgbClr val="800080"/>
              </a:solidFill>
              <a:latin typeface="ＭＳ Ｐゴシック"/>
              <a:ea typeface="ＭＳ Ｐゴシック"/>
            </a:rPr>
            <a:t>(97)</a:t>
          </a:r>
          <a:r>
            <a:rPr lang="ja-JP" altLang="en-US" sz="1400" b="0" i="0" u="none" baseline="0">
              <a:solidFill>
                <a:srgbClr val="800080"/>
              </a:solidFill>
              <a:latin typeface="ＭＳ Ｐゴシック"/>
              <a:ea typeface="ＭＳ Ｐゴシック"/>
            </a:rPr>
            <a:t>の損失額　　</a:t>
          </a:r>
          <a:r>
            <a:rPr lang="en-US" altLang="ja-JP" sz="1400" b="1" i="0" u="none" baseline="0">
              <a:solidFill>
                <a:srgbClr val="800080"/>
              </a:solidFill>
              <a:latin typeface="ＭＳ Ｐゴシック"/>
              <a:ea typeface="ＭＳ Ｐゴシック"/>
            </a:rPr>
            <a:t>A’</a:t>
          </a:r>
        </a:p>
        <a:p>
          <a:pPr algn="l" rtl="0">
            <a:lnSpc>
              <a:spcPts val="1400"/>
            </a:lnSpc>
          </a:pPr>
          <a:endParaRPr lang="en-US" altLang="ja-JP" sz="1400" b="0" i="0" u="none" baseline="0">
            <a:solidFill>
              <a:srgbClr val="800080"/>
            </a:solidFill>
            <a:latin typeface="ＭＳ Ｐゴシック"/>
            <a:ea typeface="ＭＳ Ｐゴシック"/>
          </a:endParaRPr>
        </a:p>
        <a:p>
          <a:pPr algn="l" rtl="0">
            <a:lnSpc>
              <a:spcPts val="1400"/>
            </a:lnSpc>
          </a:pPr>
          <a:endParaRPr lang="en-US" altLang="ja-JP" sz="1400" b="0" i="0" u="none" baseline="0">
            <a:solidFill>
              <a:srgbClr val="800080"/>
            </a:solidFill>
            <a:latin typeface="ＭＳ Ｐゴシック"/>
            <a:ea typeface="ＭＳ Ｐゴシック"/>
          </a:endParaRPr>
        </a:p>
      </xdr:txBody>
    </xdr:sp>
    <xdr:clientData/>
  </xdr:twoCellAnchor>
  <xdr:twoCellAnchor>
    <xdr:from xmlns:xdr="http://schemas.openxmlformats.org/drawingml/2006/spreadsheetDrawing">
      <xdr:col>0</xdr:col>
      <xdr:colOff>400050</xdr:colOff>
      <xdr:row>50</xdr:row>
      <xdr:rowOff>8890</xdr:rowOff>
    </xdr:from>
    <xdr:to xmlns:xdr="http://schemas.openxmlformats.org/drawingml/2006/spreadsheetDrawing">
      <xdr:col>8</xdr:col>
      <xdr:colOff>238125</xdr:colOff>
      <xdr:row>57</xdr:row>
      <xdr:rowOff>0</xdr:rowOff>
    </xdr:to>
    <xdr:sp macro="" textlink="" fLocksText="0">
      <xdr:nvSpPr>
        <xdr:cNvPr id="23" name="メモ 22"/>
        <xdr:cNvSpPr/>
      </xdr:nvSpPr>
      <xdr:spPr>
        <a:xfrm>
          <a:off x="400050" y="8390890"/>
          <a:ext cx="4775835" cy="1164590"/>
        </a:xfrm>
        <a:prstGeom prst="foldedCorner">
          <a:avLst/>
        </a:prstGeom>
        <a:solidFill>
          <a:schemeClr val="bg1">
            <a:lumMod val="85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overflow" anchor="t"/>
        <a:lstStyle/>
        <a:p>
          <a:pPr algn="l" rtl="0">
            <a:lnSpc>
              <a:spcPts val="1500"/>
            </a:lnSpc>
            <a:defRPr sz="1000"/>
          </a:pPr>
          <a:r>
            <a:rPr lang="en-US" altLang="ja-JP" sz="1400" b="0" i="0" u="none" baseline="0">
              <a:solidFill>
                <a:srgbClr val="800080"/>
              </a:solidFill>
              <a:latin typeface="HGP創英角ｺﾞｼｯｸUB"/>
              <a:ea typeface="HGP創英角ｺﾞｼｯｸUB"/>
            </a:rPr>
            <a:t>【</a:t>
          </a:r>
          <a:r>
            <a:rPr lang="ja-JP" altLang="en-US" sz="1400" b="0" i="0" u="none" baseline="0">
              <a:solidFill>
                <a:srgbClr val="800080"/>
              </a:solidFill>
              <a:latin typeface="HGP創英角ｺﾞｼｯｸUB"/>
              <a:ea typeface="HGP創英角ｺﾞｼｯｸUB"/>
            </a:rPr>
            <a:t>源泉徴収票</a:t>
          </a:r>
          <a:r>
            <a:rPr lang="en-US" altLang="ja-JP" sz="1400" b="0" i="0" u="none" baseline="0">
              <a:solidFill>
                <a:srgbClr val="800080"/>
              </a:solidFill>
              <a:latin typeface="HGP創英角ｺﾞｼｯｸUB"/>
              <a:ea typeface="HGP創英角ｺﾞｼｯｸUB"/>
            </a:rPr>
            <a:t>】</a:t>
          </a:r>
        </a:p>
        <a:p>
          <a:pPr algn="l" rtl="0">
            <a:lnSpc>
              <a:spcPts val="1400"/>
            </a:lnSpc>
          </a:pPr>
          <a:endParaRPr lang="en-US" altLang="ja-JP" sz="1400" b="0" i="0" u="none" baseline="0">
            <a:solidFill>
              <a:srgbClr val="800080"/>
            </a:solidFill>
            <a:latin typeface="Calibri"/>
          </a:endParaRPr>
        </a:p>
        <a:p>
          <a:pPr algn="l" rtl="0">
            <a:lnSpc>
              <a:spcPts val="1500"/>
            </a:lnSpc>
            <a:defRPr sz="1000"/>
          </a:pPr>
          <a:r>
            <a:rPr lang="ja-JP" altLang="en-US" sz="1400" b="0" i="0" u="none" baseline="0">
              <a:solidFill>
                <a:srgbClr val="800080"/>
              </a:solidFill>
              <a:latin typeface="ＭＳ Ｐゴシック"/>
              <a:ea typeface="ＭＳ Ｐゴシック"/>
            </a:rPr>
            <a:t>給与所得のみ</a:t>
          </a:r>
          <a:endParaRPr lang="ja-JP" altLang="en-US" sz="1400" b="0" i="0" u="none" baseline="0">
            <a:solidFill>
              <a:srgbClr val="800080"/>
            </a:solidFill>
            <a:latin typeface="Calibri"/>
          </a:endParaRPr>
        </a:p>
        <a:p>
          <a:pPr algn="l" rtl="0">
            <a:lnSpc>
              <a:spcPts val="1400"/>
            </a:lnSpc>
          </a:pPr>
          <a:endParaRPr lang="ja-JP" altLang="en-US" sz="1400" b="0" i="0" u="none" baseline="0">
            <a:solidFill>
              <a:srgbClr val="800080"/>
            </a:solidFill>
            <a:latin typeface="Calibri"/>
          </a:endParaRPr>
        </a:p>
        <a:p>
          <a:pPr algn="l" rtl="0">
            <a:lnSpc>
              <a:spcPts val="1300"/>
            </a:lnSpc>
          </a:pPr>
          <a:endParaRPr lang="ja-JP" altLang="en-US" sz="1400" b="0" i="0" u="none" baseline="0">
            <a:solidFill>
              <a:srgbClr val="800080"/>
            </a:solidFill>
            <a:latin typeface="Calibri"/>
          </a:endParaRPr>
        </a:p>
      </xdr:txBody>
    </xdr:sp>
    <xdr:clientData/>
  </xdr:twoCellAnchor>
  <xdr:twoCellAnchor>
    <xdr:from xmlns:xdr="http://schemas.openxmlformats.org/drawingml/2006/spreadsheetDrawing">
      <xdr:col>1</xdr:col>
      <xdr:colOff>528320</xdr:colOff>
      <xdr:row>7</xdr:row>
      <xdr:rowOff>95885</xdr:rowOff>
    </xdr:from>
    <xdr:to xmlns:xdr="http://schemas.openxmlformats.org/drawingml/2006/spreadsheetDrawing">
      <xdr:col>3</xdr:col>
      <xdr:colOff>339725</xdr:colOff>
      <xdr:row>9</xdr:row>
      <xdr:rowOff>12700</xdr:rowOff>
    </xdr:to>
    <xdr:sp macro="" textlink="">
      <xdr:nvSpPr>
        <xdr:cNvPr id="2" name="テキスト ボックス 1"/>
        <xdr:cNvSpPr txBox="1"/>
      </xdr:nvSpPr>
      <xdr:spPr>
        <a:xfrm>
          <a:off x="1145540" y="1269365"/>
          <a:ext cx="1045845" cy="25209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令和７</a:t>
          </a:r>
          <a:r>
            <a:rPr kumimoji="1" lang="ja-JP" altLang="en-US" sz="1400"/>
            <a:t>年分</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AR69"/>
  <sheetViews>
    <sheetView tabSelected="1" view="pageBreakPreview" zoomScale="85" zoomScaleNormal="70" zoomScaleSheetLayoutView="85" workbookViewId="0">
      <selection activeCell="M8" sqref="M8:M10"/>
    </sheetView>
  </sheetViews>
  <sheetFormatPr defaultRowHeight="13.2"/>
  <cols>
    <col min="1" max="1" width="2.25" style="1" customWidth="1"/>
    <col min="2" max="2" width="3.375" style="1" customWidth="1"/>
    <col min="3" max="3" width="13" style="1" customWidth="1"/>
    <col min="4" max="4" width="13.375" style="1" customWidth="1"/>
    <col min="5" max="5" width="9.125" style="1" customWidth="1"/>
    <col min="6" max="6" width="4.25" style="1" customWidth="1"/>
    <col min="7" max="7" width="10.75" style="1" customWidth="1"/>
    <col min="8" max="8" width="5.875" style="1" customWidth="1"/>
    <col min="9" max="9" width="22" style="1" customWidth="1"/>
    <col min="10" max="10" width="3.5" style="1" customWidth="1"/>
    <col min="11" max="11" width="9.88671875" style="1" customWidth="1"/>
    <col min="12" max="12" width="8.625" style="1" customWidth="1"/>
    <col min="13" max="14" width="8.75" style="1" customWidth="1"/>
    <col min="15" max="16" width="8.625" style="1" customWidth="1"/>
    <col min="17" max="17" width="11.75" style="1" customWidth="1"/>
    <col min="18" max="19" width="9" style="1" customWidth="1"/>
    <col min="20" max="20" width="4.5" style="1" customWidth="1"/>
    <col min="21" max="30" width="9" style="1" customWidth="1"/>
    <col min="31" max="33" width="9" style="1" hidden="1" customWidth="1"/>
    <col min="34" max="34" width="10.625" style="1" hidden="1" customWidth="1"/>
    <col min="35" max="45" width="9" style="1" hidden="1" customWidth="1"/>
    <col min="46" max="16384" width="9" style="1" customWidth="1"/>
  </cols>
  <sheetData>
    <row r="1" spans="3:38" ht="31.5" customHeight="1">
      <c r="H1" s="74" t="s">
        <v>93</v>
      </c>
      <c r="I1" s="75"/>
      <c r="J1" s="75"/>
      <c r="K1" s="75"/>
      <c r="L1" s="75"/>
      <c r="M1" s="75"/>
      <c r="N1" s="75"/>
      <c r="O1" s="75"/>
      <c r="P1" s="75"/>
      <c r="Q1" s="75"/>
      <c r="AC1" s="176" t="s">
        <v>88</v>
      </c>
    </row>
    <row r="2" spans="3:38" ht="18.75" customHeight="1">
      <c r="H2" s="75"/>
      <c r="I2" s="75"/>
      <c r="J2" s="75"/>
      <c r="K2" s="75"/>
      <c r="L2" s="75"/>
      <c r="M2" s="75"/>
      <c r="N2" s="75"/>
      <c r="O2" s="75"/>
      <c r="P2" s="75"/>
      <c r="Q2" s="75"/>
      <c r="Z2" s="176"/>
    </row>
    <row r="3" spans="3:38" ht="18.75" customHeight="1">
      <c r="C3" s="11" t="s">
        <v>40</v>
      </c>
      <c r="D3" s="27"/>
      <c r="E3" s="27"/>
      <c r="F3" s="27"/>
      <c r="G3" s="27"/>
      <c r="H3" s="76"/>
      <c r="I3" s="76"/>
      <c r="J3" s="76"/>
      <c r="K3" s="75"/>
      <c r="L3" s="75"/>
      <c r="M3" s="75"/>
      <c r="N3" s="75"/>
      <c r="O3" s="131"/>
      <c r="P3" s="131"/>
      <c r="Q3" s="75"/>
      <c r="U3" s="1" t="s">
        <v>25</v>
      </c>
      <c r="Z3" s="176"/>
      <c r="AG3" s="202"/>
    </row>
    <row r="4" spans="3:38" ht="18.75" customHeight="1">
      <c r="C4" s="12" t="s">
        <v>58</v>
      </c>
      <c r="D4" s="28"/>
      <c r="E4" s="28"/>
      <c r="F4" s="28"/>
      <c r="G4" s="28"/>
      <c r="H4" s="28"/>
      <c r="I4" s="28"/>
      <c r="J4" s="28"/>
      <c r="U4" s="145"/>
      <c r="V4" s="145"/>
      <c r="W4" s="168" t="s">
        <v>90</v>
      </c>
      <c r="X4" s="145"/>
      <c r="Y4" s="168" t="s">
        <v>89</v>
      </c>
      <c r="Z4" s="168"/>
      <c r="AA4" s="168" t="s">
        <v>91</v>
      </c>
      <c r="AB4" s="145"/>
      <c r="AC4" s="188" t="s">
        <v>74</v>
      </c>
      <c r="AD4" s="188"/>
    </row>
    <row r="5" spans="3:38" ht="18.75" customHeight="1">
      <c r="C5" s="13"/>
      <c r="L5" s="112" t="s">
        <v>121</v>
      </c>
      <c r="M5" s="117" t="s">
        <v>34</v>
      </c>
      <c r="N5" s="125"/>
      <c r="U5" s="146"/>
      <c r="V5" s="146"/>
      <c r="W5" s="146"/>
      <c r="X5" s="146"/>
      <c r="Y5" s="174"/>
      <c r="Z5" s="174"/>
      <c r="AA5" s="146"/>
      <c r="AB5" s="146"/>
      <c r="AC5" s="189"/>
      <c r="AD5" s="189"/>
      <c r="AF5" s="201"/>
      <c r="AG5" s="201" t="s">
        <v>59</v>
      </c>
      <c r="AH5" s="201" t="s">
        <v>67</v>
      </c>
      <c r="AI5" s="201" t="s">
        <v>31</v>
      </c>
      <c r="AJ5" s="201" t="s">
        <v>69</v>
      </c>
      <c r="AK5" s="201" t="s">
        <v>35</v>
      </c>
      <c r="AL5" s="201" t="s">
        <v>70</v>
      </c>
    </row>
    <row r="6" spans="3:38" ht="18.75" customHeight="1">
      <c r="C6" s="14" t="s">
        <v>47</v>
      </c>
      <c r="D6" s="14"/>
      <c r="E6" s="43" t="s">
        <v>0</v>
      </c>
      <c r="F6" s="43" t="s">
        <v>1</v>
      </c>
      <c r="G6" s="43"/>
      <c r="H6" s="43"/>
      <c r="I6" s="14" t="s">
        <v>43</v>
      </c>
      <c r="J6" s="14"/>
      <c r="L6" s="113">
        <f>COUNTIF(E11:E15,"&lt;19")</f>
        <v>0</v>
      </c>
      <c r="M6" s="118"/>
      <c r="N6" s="126"/>
      <c r="U6" s="147" t="s">
        <v>15</v>
      </c>
      <c r="V6" s="147"/>
      <c r="W6" s="169">
        <v>6.98</v>
      </c>
      <c r="X6" s="169"/>
      <c r="Y6" s="175">
        <v>23900</v>
      </c>
      <c r="Z6" s="175"/>
      <c r="AA6" s="175">
        <v>17800</v>
      </c>
      <c r="AB6" s="175"/>
      <c r="AC6" s="175">
        <v>670000</v>
      </c>
      <c r="AD6" s="175"/>
      <c r="AF6" s="201" t="s">
        <v>71</v>
      </c>
      <c r="AG6" s="201">
        <f>ROUNDDOWN($Y$6*0.8,0)</f>
        <v>19120</v>
      </c>
      <c r="AH6" s="201">
        <f>ROUNDDOWN($Y$6*0.5,0)</f>
        <v>11950</v>
      </c>
      <c r="AI6" s="201">
        <f>ROUNDDOWN($Y$6*0.3,0)</f>
        <v>7170</v>
      </c>
      <c r="AJ6" s="201">
        <f>ROUNDDOWN($AA$6*0.8,0)</f>
        <v>14240</v>
      </c>
      <c r="AK6" s="201">
        <f>ROUNDDOWN($AA$6*0.5,0)</f>
        <v>8900</v>
      </c>
      <c r="AL6" s="201">
        <f>ROUNDDOWN($AA$6*0.3,0)</f>
        <v>5340</v>
      </c>
    </row>
    <row r="7" spans="3:38" ht="18.75" customHeight="1">
      <c r="C7" s="14"/>
      <c r="D7" s="14"/>
      <c r="E7" s="43"/>
      <c r="F7" s="43"/>
      <c r="G7" s="43"/>
      <c r="H7" s="43"/>
      <c r="I7" s="14"/>
      <c r="J7" s="14"/>
      <c r="L7" s="114"/>
      <c r="M7" s="119"/>
      <c r="N7" s="127"/>
      <c r="O7" s="132">
        <f>IF(M6-1&lt;0,0,M6-1)</f>
        <v>0</v>
      </c>
      <c r="P7" s="132"/>
      <c r="U7" s="147"/>
      <c r="V7" s="147"/>
      <c r="W7" s="169"/>
      <c r="X7" s="169"/>
      <c r="Y7" s="175"/>
      <c r="Z7" s="175"/>
      <c r="AA7" s="175"/>
      <c r="AB7" s="175"/>
      <c r="AC7" s="175"/>
      <c r="AD7" s="175"/>
      <c r="AF7" s="201" t="s">
        <v>72</v>
      </c>
      <c r="AG7" s="201">
        <f>ROUNDDOWN($Y$8*0.8,0)</f>
        <v>8080</v>
      </c>
      <c r="AH7" s="201">
        <f>ROUNDDOWN($Y$8*0.5,0)</f>
        <v>5050</v>
      </c>
      <c r="AI7" s="201">
        <f>ROUNDDOWN($Y$8*0.3,0)</f>
        <v>3030</v>
      </c>
      <c r="AJ7" s="201">
        <f>ROUNDDOWN($AA$8*0.8,0)</f>
        <v>5600</v>
      </c>
      <c r="AK7" s="201">
        <f>ROUNDDOWN($AA$8*0.5,0)</f>
        <v>3500</v>
      </c>
      <c r="AL7" s="201">
        <f>ROUNDDOWN($AA$8*0.3,0)</f>
        <v>2100</v>
      </c>
    </row>
    <row r="8" spans="3:38" ht="18.75" customHeight="1">
      <c r="C8" s="15" t="s">
        <v>122</v>
      </c>
      <c r="D8" s="29"/>
      <c r="E8" s="44"/>
      <c r="F8" s="56" t="s">
        <v>7</v>
      </c>
      <c r="G8" s="66"/>
      <c r="H8" s="66"/>
      <c r="I8" s="66"/>
      <c r="J8" s="93"/>
      <c r="K8" s="103" t="s">
        <v>123</v>
      </c>
      <c r="L8" s="103" t="s">
        <v>57</v>
      </c>
      <c r="M8" s="120" t="s">
        <v>55</v>
      </c>
      <c r="N8" s="120" t="s">
        <v>56</v>
      </c>
      <c r="O8" s="43" t="s">
        <v>2</v>
      </c>
      <c r="P8" s="14" t="s">
        <v>108</v>
      </c>
      <c r="Q8" s="135" t="s">
        <v>46</v>
      </c>
      <c r="U8" s="148" t="s">
        <v>65</v>
      </c>
      <c r="V8" s="148"/>
      <c r="W8" s="169">
        <v>2.87</v>
      </c>
      <c r="X8" s="169"/>
      <c r="Y8" s="175">
        <v>10100</v>
      </c>
      <c r="Z8" s="175"/>
      <c r="AA8" s="175">
        <v>7000</v>
      </c>
      <c r="AB8" s="175"/>
      <c r="AC8" s="175">
        <v>260000</v>
      </c>
      <c r="AD8" s="175"/>
      <c r="AF8" s="201" t="s">
        <v>2</v>
      </c>
      <c r="AG8" s="201">
        <f>ROUNDDOWN($Y$10*0.8,0)</f>
        <v>12720</v>
      </c>
      <c r="AH8" s="201">
        <f>ROUNDDOWN($Y$10*0.5,0)</f>
        <v>7950</v>
      </c>
      <c r="AI8" s="201">
        <f>ROUNDDOWN($Y$10*0.3,0)</f>
        <v>4770</v>
      </c>
      <c r="AJ8" s="201"/>
      <c r="AK8" s="201"/>
      <c r="AL8" s="201"/>
    </row>
    <row r="9" spans="3:38" ht="18.75" customHeight="1">
      <c r="C9" s="16"/>
      <c r="D9" s="30"/>
      <c r="E9" s="45"/>
      <c r="F9" s="57"/>
      <c r="G9" s="67"/>
      <c r="H9" s="67"/>
      <c r="I9" s="67"/>
      <c r="J9" s="94"/>
      <c r="K9" s="103"/>
      <c r="L9" s="103"/>
      <c r="M9" s="43"/>
      <c r="N9" s="43"/>
      <c r="O9" s="43"/>
      <c r="P9" s="14"/>
      <c r="Q9" s="135"/>
      <c r="U9" s="148"/>
      <c r="V9" s="148"/>
      <c r="W9" s="169"/>
      <c r="X9" s="169"/>
      <c r="Y9" s="175"/>
      <c r="Z9" s="175"/>
      <c r="AA9" s="175"/>
      <c r="AB9" s="175"/>
      <c r="AC9" s="175"/>
      <c r="AD9" s="175"/>
      <c r="AF9" s="201" t="s">
        <v>78</v>
      </c>
      <c r="AG9" s="201">
        <f>ROUNDDOWN($Y$12*0.8,0)</f>
        <v>1280</v>
      </c>
      <c r="AH9" s="201">
        <f>ROUNDDOWN($Y$12*0.5,0)</f>
        <v>800</v>
      </c>
      <c r="AI9" s="201">
        <f>ROUNDDOWN($Y$12*0.3,0)</f>
        <v>480</v>
      </c>
      <c r="AJ9" s="201"/>
      <c r="AK9" s="201"/>
      <c r="AL9" s="201"/>
    </row>
    <row r="10" spans="3:38" ht="18.75" customHeight="1">
      <c r="C10" s="16"/>
      <c r="D10" s="30"/>
      <c r="E10" s="45"/>
      <c r="F10" s="57"/>
      <c r="G10" s="67"/>
      <c r="H10" s="67"/>
      <c r="I10" s="67"/>
      <c r="J10" s="94"/>
      <c r="K10" s="103"/>
      <c r="L10" s="103"/>
      <c r="M10" s="43"/>
      <c r="N10" s="43"/>
      <c r="O10" s="43"/>
      <c r="P10" s="14"/>
      <c r="Q10" s="135"/>
      <c r="U10" s="148" t="s">
        <v>22</v>
      </c>
      <c r="V10" s="148"/>
      <c r="W10" s="169">
        <v>2.5099999999999998</v>
      </c>
      <c r="X10" s="169"/>
      <c r="Y10" s="175">
        <v>15900</v>
      </c>
      <c r="Z10" s="175"/>
      <c r="AA10" s="177"/>
      <c r="AB10" s="177"/>
      <c r="AC10" s="175">
        <v>170000</v>
      </c>
      <c r="AD10" s="175"/>
    </row>
    <row r="11" spans="3:38" ht="18.75" customHeight="1">
      <c r="C11" s="17" t="s">
        <v>18</v>
      </c>
      <c r="D11" s="31"/>
      <c r="E11" s="46"/>
      <c r="F11" s="58"/>
      <c r="G11" s="58"/>
      <c r="H11" s="77" t="s">
        <v>45</v>
      </c>
      <c r="I11" s="86">
        <f>IF(F11&gt;430000,F11-430000,0)</f>
        <v>0</v>
      </c>
      <c r="J11" s="95" t="s">
        <v>45</v>
      </c>
      <c r="K11" s="104">
        <f>IF(I17,I11/I17,0)</f>
        <v>0</v>
      </c>
      <c r="L11" s="104">
        <f>IF(SUMPRODUCT((E11&gt;38)*(E11&lt;65))&gt;0,IFERROR(I11/I18,0),0)</f>
        <v>0</v>
      </c>
      <c r="M11" s="121">
        <f>IF(E11="",0,IF(E11&gt;17,$I$22*K11+$D$24+$D$26/$E$18,$I$22*K11+$D$26/$E$18))</f>
        <v>0</v>
      </c>
      <c r="N11" s="128">
        <f>IF(E11="",0,IF(E11&gt;17,$I$34*K11+$D$36+$D$38/$E$18,$I$34*K11+$D$38/$E$18))</f>
        <v>0</v>
      </c>
      <c r="O11" s="133">
        <f>IF(SUMPRODUCT((E11&gt;=39)*(E11&lt;65))&gt;0,L11*I46+D48,0)</f>
        <v>0</v>
      </c>
      <c r="P11" s="133">
        <f>IF(E11="",0,IF(E11&gt;17,$I$56*K11+$D$58,$I$56*K11))</f>
        <v>0</v>
      </c>
      <c r="Q11" s="136">
        <f>ROUNDDOWN(SUM(M11:P11),-2)</f>
        <v>0</v>
      </c>
      <c r="U11" s="148"/>
      <c r="V11" s="148"/>
      <c r="W11" s="169"/>
      <c r="X11" s="169"/>
      <c r="Y11" s="175"/>
      <c r="Z11" s="175"/>
      <c r="AA11" s="177"/>
      <c r="AB11" s="177"/>
      <c r="AC11" s="175"/>
      <c r="AD11" s="175"/>
    </row>
    <row r="12" spans="3:38" ht="18.75" customHeight="1">
      <c r="C12" s="17" t="s">
        <v>36</v>
      </c>
      <c r="D12" s="31"/>
      <c r="E12" s="47"/>
      <c r="F12" s="59"/>
      <c r="G12" s="68"/>
      <c r="H12" s="78" t="s">
        <v>45</v>
      </c>
      <c r="I12" s="86">
        <f>IF(F12&gt;430000,F12-430000,0)</f>
        <v>0</v>
      </c>
      <c r="J12" s="95" t="s">
        <v>45</v>
      </c>
      <c r="K12" s="105">
        <f>IF(I17,I12/I17,0)</f>
        <v>0</v>
      </c>
      <c r="L12" s="105">
        <f>IF(SUMPRODUCT((E12&gt;38)*(E12&lt;65))&gt;0,IFERROR(I12/I18,0),0)</f>
        <v>0</v>
      </c>
      <c r="M12" s="121">
        <f>IF(E12="",0,IF(E12&gt;17,$I$22*K12+$D$24+$D$26/$E$18,$I$22*K12+$D$26/$E$18))</f>
        <v>0</v>
      </c>
      <c r="N12" s="128">
        <f>IF(E12="",0,IF(E12&gt;17,$I$34*K12+$D$36+$D$38/$E$18,$I$34*K12+$D$38/$E$18))</f>
        <v>0</v>
      </c>
      <c r="O12" s="133">
        <f>IF(SUMPRODUCT((E12&gt;=39)*(E12&lt;65))&gt;0,L12*I46+D48,0)</f>
        <v>0</v>
      </c>
      <c r="P12" s="133">
        <f>IF(E12="",0,IF(E12&gt;17,$I$56*K12+$D$58,$I$56*K12))</f>
        <v>0</v>
      </c>
      <c r="Q12" s="136">
        <f>ROUNDDOWN(SUM(M12:P12),-2)</f>
        <v>0</v>
      </c>
      <c r="T12" s="137"/>
      <c r="U12" s="148" t="s">
        <v>94</v>
      </c>
      <c r="V12" s="148"/>
      <c r="W12" s="169">
        <v>0.26</v>
      </c>
      <c r="X12" s="169"/>
      <c r="Y12" s="175">
        <v>1600</v>
      </c>
      <c r="Z12" s="175"/>
      <c r="AA12" s="177"/>
      <c r="AB12" s="177"/>
      <c r="AC12" s="175">
        <v>30000</v>
      </c>
      <c r="AD12" s="175"/>
    </row>
    <row r="13" spans="3:38" ht="18.75" customHeight="1">
      <c r="C13" s="17" t="s">
        <v>13</v>
      </c>
      <c r="D13" s="32"/>
      <c r="E13" s="47"/>
      <c r="F13" s="59"/>
      <c r="G13" s="68"/>
      <c r="H13" s="78" t="s">
        <v>45</v>
      </c>
      <c r="I13" s="86">
        <f>IF(F13&gt;430000,F13-430000,0)</f>
        <v>0</v>
      </c>
      <c r="J13" s="95" t="s">
        <v>45</v>
      </c>
      <c r="K13" s="105">
        <f>IF(I17,I13/I17,0)</f>
        <v>0</v>
      </c>
      <c r="L13" s="105">
        <f>IF(SUMPRODUCT((E13&gt;38)*(E13&lt;65))&gt;0,IFERROR(I13/I18,0),0)</f>
        <v>0</v>
      </c>
      <c r="M13" s="121">
        <f>IF(E13="",0,IF(E13&gt;17,$I$22*K13+$D$24+$D$26/$E$18,$I$22*K13+$D$26/$E$18))</f>
        <v>0</v>
      </c>
      <c r="N13" s="128">
        <f>IF(E13="",0,IF(E13&gt;17,$I$34*K13+$D$36+$D$38/$E$18,$I$34*K13+$D$38/$E$18))</f>
        <v>0</v>
      </c>
      <c r="O13" s="133">
        <f>IF(SUMPRODUCT((E13&gt;=39)*(E13&lt;65))&gt;0,L13*I46+D48,0)</f>
        <v>0</v>
      </c>
      <c r="P13" s="133">
        <f>IF(E13="",0,IF(E13&gt;17,$I$56*K13+$D$58,$I$56*K13))</f>
        <v>0</v>
      </c>
      <c r="Q13" s="136">
        <f>ROUNDDOWN(SUM(M13:P13),-2)</f>
        <v>0</v>
      </c>
      <c r="S13" s="137"/>
      <c r="T13" s="137"/>
      <c r="U13" s="148"/>
      <c r="V13" s="148"/>
      <c r="W13" s="169"/>
      <c r="X13" s="169"/>
      <c r="Y13" s="175"/>
      <c r="Z13" s="175"/>
      <c r="AA13" s="177"/>
      <c r="AB13" s="177"/>
      <c r="AC13" s="175"/>
      <c r="AD13" s="175"/>
    </row>
    <row r="14" spans="3:38" ht="18.75" customHeight="1">
      <c r="C14" s="17" t="s">
        <v>37</v>
      </c>
      <c r="D14" s="31"/>
      <c r="E14" s="47"/>
      <c r="F14" s="59"/>
      <c r="G14" s="68"/>
      <c r="H14" s="79" t="s">
        <v>45</v>
      </c>
      <c r="I14" s="86">
        <f>IF(F14&gt;430000,F14-430000,0)</f>
        <v>0</v>
      </c>
      <c r="J14" s="95" t="s">
        <v>45</v>
      </c>
      <c r="K14" s="105">
        <f>IF(I17,I14/I17,0)</f>
        <v>0</v>
      </c>
      <c r="L14" s="105">
        <f>IF(SUMPRODUCT((E14&gt;38)*(E14&lt;65))&gt;0,IFERROR(I14/I18,0),0)</f>
        <v>0</v>
      </c>
      <c r="M14" s="121">
        <f>IF(E14="",0,IF(E14&gt;17,$I$22*K14+$D$24+$D$26/$E$18,$I$22*K14+$D$26/$E$18))</f>
        <v>0</v>
      </c>
      <c r="N14" s="128">
        <f>IF(E14="",0,IF(E14&gt;17,$I$34*K14+$D$36+$D$38/$E$18,$I$34*K14+$D$38/$E$18))</f>
        <v>0</v>
      </c>
      <c r="O14" s="133">
        <f>IF(SUMPRODUCT((E14&gt;=39)*(E14&lt;65))&gt;0,L14*I46+D48,0)</f>
        <v>0</v>
      </c>
      <c r="P14" s="133">
        <f>IF(E14="",0,IF(E14&gt;17,$I$56*K14+$D$58,$I$56*K14))</f>
        <v>0</v>
      </c>
      <c r="Q14" s="136">
        <f>ROUNDDOWN(SUM(M14:P14),-2)</f>
        <v>0</v>
      </c>
      <c r="S14" s="137"/>
      <c r="T14" s="137"/>
      <c r="U14" s="137"/>
      <c r="V14" s="137"/>
      <c r="W14" s="137"/>
      <c r="X14" s="137"/>
      <c r="Y14" s="137"/>
      <c r="Z14" s="137"/>
      <c r="AA14" s="137"/>
      <c r="AB14" s="137"/>
      <c r="AC14" s="137"/>
      <c r="AD14" s="137"/>
    </row>
    <row r="15" spans="3:38" ht="18.75" customHeight="1">
      <c r="C15" s="18" t="s">
        <v>38</v>
      </c>
      <c r="D15" s="33"/>
      <c r="E15" s="48"/>
      <c r="F15" s="59"/>
      <c r="G15" s="68"/>
      <c r="H15" s="80" t="s">
        <v>45</v>
      </c>
      <c r="I15" s="86">
        <f>IF(F15&gt;430000,F15-430000,0)</f>
        <v>0</v>
      </c>
      <c r="J15" s="95" t="s">
        <v>45</v>
      </c>
      <c r="K15" s="105">
        <f>IF(I17,I15/I17,0)</f>
        <v>0</v>
      </c>
      <c r="L15" s="105">
        <f>IF(SUMPRODUCT((E15&gt;38)*(E15&lt;65))&gt;0,IFERROR(I15/I18,0),0)</f>
        <v>0</v>
      </c>
      <c r="M15" s="121">
        <f>IF(E15="",0,IF(E15&gt;17,$I$22*K15+$D$24+$D$26/$E$18,$I$22*K15+$D$26/$E$18))</f>
        <v>0</v>
      </c>
      <c r="N15" s="128">
        <f>IF(E15="",0,IF(E15&gt;17,$I$34*K15+$D$36+$D$38/$E$18,$I$34*K15+$D$38/$E$18))</f>
        <v>0</v>
      </c>
      <c r="O15" s="133">
        <f>IF(SUMPRODUCT((E15&gt;=39)*(E15&lt;65))&gt;0,L15*I46+D48,0)</f>
        <v>0</v>
      </c>
      <c r="P15" s="133">
        <f>IF(E15="",0,IF(E15&gt;17,$I$56*K15+$D$58,$I$56*K15))</f>
        <v>0</v>
      </c>
      <c r="Q15" s="136">
        <f>ROUNDDOWN(SUM(M15:P15),-2)</f>
        <v>0</v>
      </c>
      <c r="S15" s="137"/>
      <c r="T15" s="138"/>
      <c r="U15" s="149" t="s">
        <v>53</v>
      </c>
      <c r="V15" s="160"/>
      <c r="W15" s="160"/>
      <c r="X15" s="160"/>
      <c r="Y15" s="160"/>
      <c r="Z15" s="160"/>
      <c r="AA15" s="160"/>
      <c r="AB15" s="160"/>
      <c r="AC15" s="160"/>
      <c r="AD15" s="196"/>
    </row>
    <row r="16" spans="3:38" ht="18.75" customHeight="1">
      <c r="C16" s="19" t="s">
        <v>68</v>
      </c>
      <c r="D16" s="34"/>
      <c r="E16" s="49"/>
      <c r="F16" s="60"/>
      <c r="G16" s="69"/>
      <c r="H16" s="81" t="s">
        <v>54</v>
      </c>
      <c r="I16" s="87"/>
      <c r="J16" s="96" t="s">
        <v>46</v>
      </c>
      <c r="K16" s="105">
        <f t="shared" ref="K16:Q16" si="0">SUM(K11:K15)</f>
        <v>0</v>
      </c>
      <c r="L16" s="105">
        <f t="shared" si="0"/>
        <v>0</v>
      </c>
      <c r="M16" s="121">
        <f t="shared" si="0"/>
        <v>0</v>
      </c>
      <c r="N16" s="121">
        <f t="shared" si="0"/>
        <v>0</v>
      </c>
      <c r="O16" s="134">
        <f t="shared" si="0"/>
        <v>0</v>
      </c>
      <c r="P16" s="121">
        <f t="shared" si="0"/>
        <v>0</v>
      </c>
      <c r="Q16" s="136">
        <f t="shared" si="0"/>
        <v>0</v>
      </c>
      <c r="S16" s="137"/>
      <c r="T16" s="139"/>
      <c r="U16" s="150" t="s">
        <v>104</v>
      </c>
      <c r="V16" s="152"/>
      <c r="W16" s="152"/>
      <c r="X16" s="152"/>
      <c r="Y16" s="152"/>
      <c r="Z16" s="151"/>
      <c r="AA16" s="151"/>
      <c r="AB16" s="151"/>
      <c r="AC16" s="151"/>
      <c r="AD16" s="197"/>
    </row>
    <row r="17" spans="2:44" ht="18.75" customHeight="1">
      <c r="B17" s="3"/>
      <c r="C17" s="20" t="s">
        <v>10</v>
      </c>
      <c r="D17" s="35"/>
      <c r="E17" s="50" t="s">
        <v>46</v>
      </c>
      <c r="F17" s="61">
        <f>SUM(F11:G16)</f>
        <v>0</v>
      </c>
      <c r="G17" s="70"/>
      <c r="H17" s="82" t="s">
        <v>45</v>
      </c>
      <c r="I17" s="88">
        <f>SUM(I11:I15)</f>
        <v>0</v>
      </c>
      <c r="J17" s="97" t="s">
        <v>45</v>
      </c>
      <c r="S17" s="137"/>
      <c r="T17" s="140"/>
      <c r="U17" s="150" t="s">
        <v>73</v>
      </c>
      <c r="V17" s="151"/>
      <c r="W17" s="151"/>
      <c r="X17" s="151"/>
      <c r="Y17" s="151"/>
      <c r="Z17" s="151"/>
      <c r="AA17" s="151"/>
      <c r="AB17" s="151"/>
      <c r="AC17" s="151"/>
      <c r="AD17" s="197"/>
    </row>
    <row r="18" spans="2:44" ht="18.75" customHeight="1">
      <c r="B18" s="3"/>
      <c r="C18" s="20"/>
      <c r="D18" s="35"/>
      <c r="E18" s="51">
        <f>COUNT(E11:E15)</f>
        <v>0</v>
      </c>
      <c r="F18" s="50"/>
      <c r="G18" s="71"/>
      <c r="H18" s="83" t="s">
        <v>51</v>
      </c>
      <c r="I18" s="89">
        <f>IF(SUMPRODUCT((E11&gt;38)*(E11&lt;65))&gt;0,I11,0)+IF(SUMPRODUCT((E12&gt;38)*(E12&lt;65))&gt;0,I12,0)+IF(SUMPRODUCT((E13&gt;38)*(E13&lt;65))&gt;0,I13,0)+IF(SUMPRODUCT((E14&gt;38)*(E14&lt;65))&gt;0,I14,0)+IF(SUMPRODUCT((E15&gt;38)*(E15&lt;65))&gt;0,I15,0)</f>
        <v>0</v>
      </c>
      <c r="J18" s="98" t="s">
        <v>45</v>
      </c>
      <c r="L18" s="115">
        <f>IF(F17&lt;=430000+(100000*O7),7,IF(F17&lt;=(430000+(100000*O7)+295000*COUNTA(E11:E15)),5,IF(F17&lt;=(430000+(100000*O7)+545000*COUNTA(E11:E15)),2,"対象外")))</f>
        <v>7</v>
      </c>
      <c r="M18" s="115">
        <f>IFERROR(I11/I18,0)</f>
        <v>0</v>
      </c>
      <c r="S18" s="137"/>
      <c r="T18" s="140"/>
      <c r="U18" s="150" t="s">
        <v>100</v>
      </c>
      <c r="V18" s="151"/>
      <c r="W18" s="151"/>
      <c r="X18" s="151"/>
      <c r="Y18" s="151"/>
      <c r="Z18" s="151"/>
      <c r="AA18" s="151"/>
      <c r="AB18" s="151"/>
      <c r="AC18" s="151"/>
      <c r="AD18" s="197"/>
    </row>
    <row r="19" spans="2:44" ht="18.75" customHeight="1">
      <c r="B19" s="3"/>
      <c r="C19" s="21" t="s">
        <v>49</v>
      </c>
      <c r="D19" s="31"/>
      <c r="E19" s="52">
        <f>IF(F17&lt;=430000+(100000*O7),7,IF(F17&lt;=(430000+(100000*O7)+310000*COUNTA(E11:E15)),5,IF(F17&lt;=(430000+(100000*O7)+570000*COUNTA(E11:E15)),2,"対象外")))</f>
        <v>7</v>
      </c>
      <c r="F19" s="50"/>
      <c r="G19" s="71" t="s">
        <v>52</v>
      </c>
      <c r="H19" s="84"/>
      <c r="I19" s="50"/>
      <c r="J19" s="84"/>
      <c r="S19" s="137"/>
      <c r="T19" s="141"/>
      <c r="U19" s="151"/>
      <c r="V19" s="151"/>
      <c r="W19" s="151"/>
      <c r="X19" s="151"/>
      <c r="Y19" s="151"/>
      <c r="Z19" s="151"/>
      <c r="AA19" s="151"/>
      <c r="AB19" s="151"/>
      <c r="AC19" s="151"/>
      <c r="AD19" s="197"/>
    </row>
    <row r="20" spans="2:44" ht="18.75" customHeight="1">
      <c r="H20" s="71"/>
      <c r="S20" s="137"/>
      <c r="T20" s="141"/>
      <c r="U20" s="150" t="s">
        <v>28</v>
      </c>
      <c r="V20" s="151"/>
      <c r="W20" s="151"/>
      <c r="X20" s="151"/>
      <c r="Y20" s="151"/>
      <c r="Z20" s="151"/>
      <c r="AA20" s="151"/>
      <c r="AB20" s="151"/>
      <c r="AC20" s="151"/>
      <c r="AD20" s="197"/>
    </row>
    <row r="21" spans="2:44" s="2" customFormat="1" ht="18.75" customHeight="1">
      <c r="B21" s="4" t="s">
        <v>85</v>
      </c>
      <c r="D21" s="36"/>
      <c r="E21" s="53"/>
      <c r="F21" s="36"/>
      <c r="T21" s="141"/>
      <c r="U21" s="150" t="s">
        <v>101</v>
      </c>
      <c r="V21" s="151"/>
      <c r="W21" s="151"/>
      <c r="X21" s="151"/>
      <c r="Y21" s="151"/>
      <c r="Z21" s="151"/>
      <c r="AA21" s="151"/>
      <c r="AB21" s="151"/>
      <c r="AC21" s="151"/>
      <c r="AD21" s="197"/>
      <c r="AH21" s="203"/>
      <c r="AI21" s="151"/>
      <c r="AJ21" s="151"/>
      <c r="AK21" s="151"/>
      <c r="AL21" s="151"/>
      <c r="AM21" s="151"/>
      <c r="AN21" s="151"/>
      <c r="AO21" s="151"/>
      <c r="AP21" s="151"/>
      <c r="AQ21" s="151"/>
      <c r="AR21" s="210"/>
    </row>
    <row r="22" spans="2:44" s="2" customFormat="1" ht="18.75" customHeight="1">
      <c r="B22" s="5" t="s">
        <v>6</v>
      </c>
      <c r="D22" s="37">
        <f>$I$17</f>
        <v>0</v>
      </c>
      <c r="E22" s="54" t="s">
        <v>11</v>
      </c>
      <c r="F22" s="62">
        <f>W6</f>
        <v>6.98</v>
      </c>
      <c r="G22" s="41" t="s">
        <v>8</v>
      </c>
      <c r="H22" s="54" t="s">
        <v>12</v>
      </c>
      <c r="I22" s="40">
        <f>ROUNDDOWN(D22*F22,-2)/100</f>
        <v>0</v>
      </c>
      <c r="J22" s="39"/>
      <c r="K22" s="2" t="s">
        <v>26</v>
      </c>
      <c r="T22" s="141"/>
      <c r="U22" s="152" t="s">
        <v>102</v>
      </c>
      <c r="V22" s="151"/>
      <c r="W22" s="151"/>
      <c r="X22" s="151"/>
      <c r="Y22" s="151"/>
      <c r="Z22" s="151"/>
      <c r="AA22" s="151"/>
      <c r="AB22" s="151"/>
      <c r="AC22" s="151"/>
      <c r="AD22" s="197"/>
      <c r="AH22" s="151"/>
      <c r="AI22" s="151"/>
      <c r="AJ22" s="151"/>
      <c r="AK22" s="151"/>
      <c r="AL22" s="151"/>
      <c r="AM22" s="151"/>
      <c r="AN22" s="151"/>
      <c r="AO22" s="151"/>
      <c r="AP22" s="151"/>
      <c r="AQ22" s="151"/>
      <c r="AR22" s="210"/>
    </row>
    <row r="23" spans="2:44" s="2" customFormat="1" ht="18.75" customHeight="1">
      <c r="E23" s="54"/>
      <c r="F23" s="63"/>
      <c r="G23" s="63"/>
      <c r="T23" s="141"/>
      <c r="U23" s="152" t="s">
        <v>62</v>
      </c>
      <c r="V23" s="151"/>
      <c r="W23" s="151"/>
      <c r="X23" s="151"/>
      <c r="Y23" s="151"/>
      <c r="Z23" s="151"/>
      <c r="AA23" s="151"/>
      <c r="AB23" s="151"/>
      <c r="AC23" s="151"/>
      <c r="AD23" s="197"/>
      <c r="AH23" s="151"/>
      <c r="AI23" s="151"/>
      <c r="AJ23" s="151"/>
      <c r="AK23" s="151"/>
      <c r="AL23" s="151"/>
      <c r="AM23" s="151"/>
      <c r="AN23" s="151"/>
      <c r="AO23" s="151"/>
      <c r="AP23" s="151"/>
      <c r="AQ23" s="151"/>
      <c r="AR23" s="210"/>
    </row>
    <row r="24" spans="2:44" s="2" customFormat="1" ht="18.75" customHeight="1">
      <c r="B24" s="5" t="s">
        <v>9</v>
      </c>
      <c r="D24" s="38">
        <f>IF(E19=7,AI6,IF(E19=5,AH6,IF(E19=2,AG6,Y6)))</f>
        <v>7170</v>
      </c>
      <c r="E24" s="54" t="s">
        <v>11</v>
      </c>
      <c r="F24" s="41">
        <f>SUMPRODUCT((E11:E15&gt;17)*(E11:E15&lt;75))</f>
        <v>0</v>
      </c>
      <c r="G24" s="41" t="s">
        <v>16</v>
      </c>
      <c r="H24" s="54" t="s">
        <v>12</v>
      </c>
      <c r="I24" s="38">
        <f>D24*F24</f>
        <v>0</v>
      </c>
      <c r="J24" s="39"/>
      <c r="K24" s="106" t="s">
        <v>4</v>
      </c>
      <c r="L24" s="106"/>
      <c r="T24" s="141"/>
      <c r="U24" s="152" t="s">
        <v>103</v>
      </c>
      <c r="V24" s="151"/>
      <c r="W24" s="151"/>
      <c r="X24" s="151"/>
      <c r="Y24" s="151"/>
      <c r="Z24" s="151"/>
      <c r="AA24" s="151"/>
      <c r="AB24" s="151"/>
      <c r="AC24" s="151"/>
      <c r="AD24" s="197"/>
      <c r="AH24" s="151"/>
      <c r="AI24" s="151"/>
      <c r="AJ24" s="151"/>
      <c r="AK24" s="151"/>
      <c r="AL24" s="151"/>
      <c r="AM24" s="151"/>
      <c r="AN24" s="151"/>
      <c r="AO24" s="151"/>
      <c r="AP24" s="151"/>
      <c r="AQ24" s="151"/>
      <c r="AR24" s="210"/>
    </row>
    <row r="25" spans="2:44" s="2" customFormat="1" ht="18.75" customHeight="1">
      <c r="D25" s="39"/>
      <c r="E25" s="54"/>
      <c r="I25" s="39"/>
      <c r="T25" s="141"/>
      <c r="U25" s="151"/>
      <c r="V25" s="151"/>
      <c r="W25" s="151"/>
      <c r="X25" s="151"/>
      <c r="Y25" s="151"/>
      <c r="Z25" s="151"/>
      <c r="AA25" s="151"/>
      <c r="AB25" s="151"/>
      <c r="AC25" s="151"/>
      <c r="AD25" s="197"/>
      <c r="AH25" s="151"/>
      <c r="AI25" s="151"/>
      <c r="AJ25" s="151"/>
      <c r="AK25" s="151"/>
      <c r="AL25" s="151"/>
      <c r="AM25" s="151"/>
      <c r="AN25" s="151"/>
      <c r="AO25" s="151"/>
      <c r="AP25" s="151"/>
      <c r="AQ25" s="151"/>
      <c r="AR25" s="210"/>
    </row>
    <row r="26" spans="2:44" s="2" customFormat="1" ht="18.75" customHeight="1">
      <c r="B26" s="5" t="s">
        <v>14</v>
      </c>
      <c r="D26" s="38">
        <f>IF(E19=7,AL6,IF(E19=5,AK6,IF(E19=2,AJ6,AA6)))</f>
        <v>5340</v>
      </c>
      <c r="E26" s="54" t="s">
        <v>11</v>
      </c>
      <c r="F26" s="41">
        <v>1</v>
      </c>
      <c r="G26" s="41" t="s">
        <v>20</v>
      </c>
      <c r="H26" s="54" t="s">
        <v>12</v>
      </c>
      <c r="I26" s="38">
        <f>D26*F26</f>
        <v>5340</v>
      </c>
      <c r="J26" s="39"/>
      <c r="K26" s="107" t="s">
        <v>27</v>
      </c>
      <c r="L26" s="107"/>
      <c r="T26" s="141"/>
      <c r="U26" s="150" t="s">
        <v>105</v>
      </c>
      <c r="V26" s="151"/>
      <c r="W26" s="151"/>
      <c r="X26" s="151"/>
      <c r="Y26" s="151"/>
      <c r="Z26" s="151"/>
      <c r="AA26" s="151"/>
      <c r="AB26" s="151"/>
      <c r="AC26" s="151"/>
      <c r="AD26" s="197"/>
      <c r="AH26" s="151"/>
      <c r="AI26" s="151"/>
      <c r="AJ26" s="151"/>
      <c r="AK26" s="151"/>
      <c r="AL26" s="151"/>
      <c r="AM26" s="151"/>
      <c r="AN26" s="151"/>
      <c r="AO26" s="151"/>
      <c r="AP26" s="151"/>
      <c r="AQ26" s="151"/>
      <c r="AR26" s="210"/>
    </row>
    <row r="27" spans="2:44" s="2" customFormat="1" ht="18.75" customHeight="1">
      <c r="T27" s="141"/>
      <c r="U27" s="150" t="s">
        <v>106</v>
      </c>
      <c r="V27" s="151"/>
      <c r="W27" s="151"/>
      <c r="X27" s="151"/>
      <c r="Y27" s="151"/>
      <c r="Z27" s="151"/>
      <c r="AA27" s="151"/>
      <c r="AB27" s="151"/>
      <c r="AC27" s="151"/>
      <c r="AD27" s="197"/>
      <c r="AH27" s="151"/>
      <c r="AI27" s="151"/>
      <c r="AJ27" s="151"/>
      <c r="AK27" s="151"/>
      <c r="AL27" s="151"/>
      <c r="AM27" s="151"/>
      <c r="AN27" s="151"/>
      <c r="AO27" s="151"/>
      <c r="AP27" s="151"/>
      <c r="AQ27" s="151"/>
      <c r="AR27" s="210"/>
    </row>
    <row r="28" spans="2:44" s="2" customFormat="1" ht="18.75" customHeight="1">
      <c r="C28" s="22"/>
      <c r="E28" s="55" t="s">
        <v>30</v>
      </c>
      <c r="F28" s="55"/>
      <c r="G28" s="55"/>
      <c r="H28" s="54" t="s">
        <v>12</v>
      </c>
      <c r="I28" s="38">
        <f>SUM(I22,I24,I26)</f>
        <v>5340</v>
      </c>
      <c r="J28" s="99" t="s">
        <v>75</v>
      </c>
      <c r="K28" s="99"/>
      <c r="L28" s="116">
        <f>AC6</f>
        <v>670000</v>
      </c>
      <c r="T28" s="141"/>
      <c r="U28" s="150" t="s">
        <v>107</v>
      </c>
      <c r="V28" s="151"/>
      <c r="W28" s="151"/>
      <c r="X28" s="151"/>
      <c r="Y28" s="151"/>
      <c r="Z28" s="151"/>
      <c r="AA28" s="151"/>
      <c r="AB28" s="151"/>
      <c r="AC28" s="151"/>
      <c r="AD28" s="197"/>
      <c r="AH28" s="151"/>
      <c r="AI28" s="151"/>
      <c r="AJ28" s="151"/>
      <c r="AK28" s="151"/>
      <c r="AL28" s="151"/>
      <c r="AM28" s="151"/>
      <c r="AN28" s="151"/>
      <c r="AO28" s="151"/>
      <c r="AP28" s="151"/>
      <c r="AQ28" s="151"/>
      <c r="AR28" s="210"/>
    </row>
    <row r="29" spans="2:44" s="2" customFormat="1" ht="18.75" customHeight="1">
      <c r="H29" s="64"/>
      <c r="T29" s="141"/>
      <c r="U29" s="150" t="s">
        <v>109</v>
      </c>
      <c r="V29" s="151"/>
      <c r="W29" s="151"/>
      <c r="X29" s="151"/>
      <c r="Y29" s="151"/>
      <c r="Z29" s="151"/>
      <c r="AA29" s="151"/>
      <c r="AB29" s="151"/>
      <c r="AC29" s="151"/>
      <c r="AD29" s="197"/>
      <c r="AH29" s="151"/>
      <c r="AI29" s="151"/>
      <c r="AJ29" s="151"/>
      <c r="AK29" s="151"/>
      <c r="AL29" s="151"/>
      <c r="AM29" s="151"/>
      <c r="AN29" s="151"/>
      <c r="AO29" s="151"/>
      <c r="AP29" s="151"/>
      <c r="AQ29" s="151"/>
      <c r="AR29" s="210"/>
    </row>
    <row r="30" spans="2:44" s="2" customFormat="1" ht="18.75" customHeight="1">
      <c r="H30" s="64" t="s">
        <v>23</v>
      </c>
      <c r="I30" s="90">
        <f>ROUNDDOWN(IF(I28&gt;=AC6,AC6,ROUNDDOWN(I28,-2)),-2)</f>
        <v>5300</v>
      </c>
      <c r="J30" s="100" t="s">
        <v>29</v>
      </c>
      <c r="K30" s="108"/>
      <c r="L30" s="108"/>
      <c r="N30" s="129"/>
      <c r="T30" s="141"/>
      <c r="U30" s="151"/>
      <c r="V30" s="151"/>
      <c r="W30" s="151"/>
      <c r="X30" s="151"/>
      <c r="Y30" s="151"/>
      <c r="Z30" s="151"/>
      <c r="AA30" s="151"/>
      <c r="AB30" s="151"/>
      <c r="AC30" s="151"/>
      <c r="AD30" s="197"/>
      <c r="AH30" s="151"/>
      <c r="AI30" s="151"/>
      <c r="AJ30" s="151"/>
      <c r="AK30" s="151"/>
      <c r="AL30" s="151"/>
      <c r="AM30" s="151"/>
      <c r="AN30" s="151"/>
      <c r="AO30" s="151"/>
      <c r="AP30" s="151"/>
      <c r="AQ30" s="151"/>
      <c r="AR30" s="210"/>
    </row>
    <row r="31" spans="2:44" s="2" customFormat="1" ht="18.75" customHeight="1">
      <c r="B31" s="6"/>
      <c r="C31" s="6"/>
      <c r="D31" s="6"/>
      <c r="E31" s="6"/>
      <c r="F31" s="6"/>
      <c r="G31" s="72"/>
      <c r="H31" s="72"/>
      <c r="I31" s="72"/>
      <c r="J31" s="72"/>
      <c r="K31" s="6"/>
      <c r="T31" s="141"/>
      <c r="U31" s="150" t="s">
        <v>110</v>
      </c>
      <c r="V31" s="151"/>
      <c r="W31" s="151"/>
      <c r="X31" s="151"/>
      <c r="Y31" s="151"/>
      <c r="Z31" s="151"/>
      <c r="AA31" s="151"/>
      <c r="AB31" s="151"/>
      <c r="AC31" s="151"/>
      <c r="AD31" s="197"/>
      <c r="AH31" s="151"/>
      <c r="AI31" s="151"/>
      <c r="AJ31" s="151"/>
      <c r="AK31" s="151"/>
      <c r="AL31" s="151"/>
      <c r="AM31" s="151"/>
      <c r="AN31" s="151"/>
      <c r="AO31" s="151"/>
      <c r="AP31" s="151"/>
      <c r="AQ31" s="151"/>
      <c r="AR31" s="210"/>
    </row>
    <row r="32" spans="2:44" s="2" customFormat="1" ht="18.75" customHeight="1">
      <c r="T32" s="142"/>
      <c r="U32" s="41" t="s">
        <v>119</v>
      </c>
      <c r="AD32" s="198"/>
      <c r="AH32" s="151"/>
      <c r="AI32" s="151"/>
      <c r="AJ32" s="151"/>
      <c r="AK32" s="151"/>
      <c r="AL32" s="151"/>
      <c r="AM32" s="151"/>
      <c r="AN32" s="151"/>
      <c r="AO32" s="151"/>
      <c r="AP32" s="151"/>
      <c r="AQ32" s="151"/>
      <c r="AR32" s="210"/>
    </row>
    <row r="33" spans="2:44" s="2" customFormat="1" ht="18.75" customHeight="1">
      <c r="B33" s="4" t="s">
        <v>86</v>
      </c>
      <c r="D33" s="36"/>
      <c r="E33" s="53"/>
      <c r="T33" s="142"/>
      <c r="U33" s="41" t="s">
        <v>118</v>
      </c>
      <c r="AD33" s="198"/>
      <c r="AH33" s="151"/>
      <c r="AI33" s="151"/>
      <c r="AJ33" s="151"/>
      <c r="AK33" s="151"/>
      <c r="AL33" s="151"/>
      <c r="AM33" s="151"/>
      <c r="AN33" s="151"/>
      <c r="AO33" s="151"/>
      <c r="AP33" s="151"/>
      <c r="AQ33" s="151"/>
      <c r="AR33" s="210"/>
    </row>
    <row r="34" spans="2:44" s="2" customFormat="1" ht="18.75" customHeight="1">
      <c r="B34" s="5" t="s">
        <v>6</v>
      </c>
      <c r="D34" s="37">
        <f>$I$17</f>
        <v>0</v>
      </c>
      <c r="E34" s="54" t="s">
        <v>11</v>
      </c>
      <c r="F34" s="62">
        <f>W8</f>
        <v>2.87</v>
      </c>
      <c r="G34" s="41" t="s">
        <v>8</v>
      </c>
      <c r="H34" s="54" t="s">
        <v>12</v>
      </c>
      <c r="I34" s="40">
        <f>+ROUNDDOWN(D34*F34,-2)/100</f>
        <v>0</v>
      </c>
      <c r="J34" s="39"/>
      <c r="K34" s="64" t="s">
        <v>32</v>
      </c>
      <c r="L34" s="64"/>
      <c r="T34" s="142"/>
      <c r="U34" s="41" t="s">
        <v>120</v>
      </c>
      <c r="AD34" s="198"/>
      <c r="AH34" s="151"/>
      <c r="AI34" s="151"/>
      <c r="AJ34" s="151"/>
      <c r="AK34" s="151"/>
      <c r="AL34" s="151"/>
      <c r="AM34" s="151"/>
      <c r="AN34" s="151"/>
      <c r="AO34" s="151"/>
      <c r="AP34" s="151"/>
      <c r="AQ34" s="151"/>
      <c r="AR34" s="210"/>
    </row>
    <row r="35" spans="2:44" s="2" customFormat="1" ht="18.75" customHeight="1">
      <c r="E35" s="54"/>
      <c r="K35" s="64"/>
      <c r="L35" s="64"/>
      <c r="T35" s="142"/>
      <c r="U35" s="153" t="s">
        <v>76</v>
      </c>
      <c r="V35" s="161"/>
      <c r="W35" s="161"/>
      <c r="X35" s="161"/>
      <c r="Y35" s="161"/>
      <c r="Z35" s="161"/>
      <c r="AA35" s="161"/>
      <c r="AB35" s="182" t="s">
        <v>66</v>
      </c>
      <c r="AC35" s="190" t="s">
        <v>63</v>
      </c>
      <c r="AD35" s="198"/>
      <c r="AH35" s="151"/>
      <c r="AI35" s="151"/>
      <c r="AJ35" s="151"/>
      <c r="AK35" s="151"/>
      <c r="AL35" s="151"/>
      <c r="AM35" s="151"/>
      <c r="AN35" s="151"/>
      <c r="AO35" s="151"/>
      <c r="AP35" s="151"/>
      <c r="AQ35" s="151"/>
      <c r="AR35" s="210"/>
    </row>
    <row r="36" spans="2:44" s="2" customFormat="1" ht="18.75" customHeight="1">
      <c r="B36" s="5" t="s">
        <v>9</v>
      </c>
      <c r="D36" s="38">
        <f>IF(E19=7,AI7,IF(E19=5,AH7,IF(E19=2,AG7,Y8)))</f>
        <v>3030</v>
      </c>
      <c r="E36" s="54" t="s">
        <v>11</v>
      </c>
      <c r="F36" s="41">
        <f>F24</f>
        <v>0</v>
      </c>
      <c r="G36" s="41" t="s">
        <v>16</v>
      </c>
      <c r="H36" s="54" t="s">
        <v>12</v>
      </c>
      <c r="I36" s="38">
        <f>D36*F36</f>
        <v>0</v>
      </c>
      <c r="J36" s="39"/>
      <c r="K36" s="109" t="s">
        <v>17</v>
      </c>
      <c r="L36" s="109"/>
      <c r="T36" s="142"/>
      <c r="U36" s="154"/>
      <c r="V36" s="162"/>
      <c r="W36" s="162"/>
      <c r="X36" s="162"/>
      <c r="Y36" s="162"/>
      <c r="Z36" s="162"/>
      <c r="AA36" s="162"/>
      <c r="AB36" s="183"/>
      <c r="AC36" s="191"/>
      <c r="AD36" s="198"/>
      <c r="AH36" s="151"/>
      <c r="AI36" s="151"/>
      <c r="AJ36" s="151"/>
      <c r="AK36" s="151"/>
      <c r="AL36" s="151"/>
      <c r="AM36" s="151"/>
      <c r="AN36" s="151"/>
      <c r="AO36" s="151"/>
      <c r="AP36" s="151"/>
      <c r="AQ36" s="151"/>
      <c r="AR36" s="210"/>
    </row>
    <row r="37" spans="2:44" s="2" customFormat="1" ht="18.75" customHeight="1">
      <c r="D37" s="39"/>
      <c r="I37" s="39"/>
      <c r="T37" s="142"/>
      <c r="U37" s="155" t="s">
        <v>79</v>
      </c>
      <c r="V37" s="163" t="s">
        <v>84</v>
      </c>
      <c r="W37" s="170"/>
      <c r="X37" s="170"/>
      <c r="Y37" s="170"/>
      <c r="Z37" s="170"/>
      <c r="AA37" s="178"/>
      <c r="AB37" s="184" t="s">
        <v>81</v>
      </c>
      <c r="AC37" s="192" t="s">
        <v>81</v>
      </c>
      <c r="AD37" s="198"/>
      <c r="AI37" s="162"/>
      <c r="AJ37" s="162"/>
      <c r="AK37" s="162"/>
      <c r="AL37" s="162"/>
      <c r="AM37" s="162"/>
      <c r="AN37" s="162"/>
      <c r="AO37" s="162"/>
      <c r="AP37" s="162"/>
      <c r="AQ37" s="162"/>
      <c r="AR37" s="211"/>
    </row>
    <row r="38" spans="2:44" s="2" customFormat="1" ht="18.75" customHeight="1">
      <c r="B38" s="5" t="s">
        <v>14</v>
      </c>
      <c r="D38" s="38">
        <f>IF(E19=7,AL7,IF(E19=5,AK7,IF(E19=2,AJ7,AA8)))</f>
        <v>2100</v>
      </c>
      <c r="E38" s="54" t="s">
        <v>11</v>
      </c>
      <c r="F38" s="41">
        <v>1</v>
      </c>
      <c r="G38" s="41" t="s">
        <v>20</v>
      </c>
      <c r="H38" s="54" t="s">
        <v>12</v>
      </c>
      <c r="I38" s="38">
        <f>D38*F38</f>
        <v>2100</v>
      </c>
      <c r="J38" s="39"/>
      <c r="K38" s="109" t="s">
        <v>60</v>
      </c>
      <c r="L38" s="107"/>
      <c r="T38" s="142"/>
      <c r="U38" s="156"/>
      <c r="V38" s="164"/>
      <c r="W38" s="171"/>
      <c r="X38" s="171"/>
      <c r="Y38" s="171"/>
      <c r="Z38" s="171"/>
      <c r="AA38" s="179"/>
      <c r="AB38" s="185"/>
      <c r="AC38" s="193"/>
      <c r="AD38" s="198"/>
      <c r="AI38" s="162"/>
      <c r="AJ38" s="162"/>
      <c r="AK38" s="162"/>
      <c r="AL38" s="162"/>
      <c r="AM38" s="162"/>
      <c r="AN38" s="162"/>
      <c r="AO38" s="162"/>
      <c r="AP38" s="162"/>
      <c r="AQ38" s="162"/>
      <c r="AR38" s="211"/>
    </row>
    <row r="39" spans="2:44" s="2" customFormat="1" ht="18.75" customHeight="1">
      <c r="T39" s="142"/>
      <c r="U39" s="155" t="s">
        <v>80</v>
      </c>
      <c r="V39" s="165" t="s">
        <v>116</v>
      </c>
      <c r="W39" s="170"/>
      <c r="X39" s="170"/>
      <c r="Y39" s="170"/>
      <c r="Z39" s="170"/>
      <c r="AA39" s="178"/>
      <c r="AB39" s="184" t="s">
        <v>82</v>
      </c>
      <c r="AC39" s="192" t="s">
        <v>82</v>
      </c>
      <c r="AD39" s="198"/>
      <c r="AI39" s="206"/>
      <c r="AJ39" s="207"/>
      <c r="AK39" s="207"/>
      <c r="AL39" s="207"/>
      <c r="AM39" s="207"/>
      <c r="AN39" s="207"/>
      <c r="AO39" s="207"/>
      <c r="AP39" s="209"/>
      <c r="AQ39" s="209"/>
      <c r="AR39" s="211"/>
    </row>
    <row r="40" spans="2:44" s="2" customFormat="1" ht="18.75" customHeight="1">
      <c r="G40" s="55" t="s">
        <v>42</v>
      </c>
      <c r="H40" s="54" t="s">
        <v>12</v>
      </c>
      <c r="I40" s="38">
        <f>SUM(I34,I36,I38)</f>
        <v>2100</v>
      </c>
      <c r="J40" s="99" t="s">
        <v>75</v>
      </c>
      <c r="K40" s="99"/>
      <c r="L40" s="116">
        <f>AC8</f>
        <v>260000</v>
      </c>
      <c r="T40" s="142"/>
      <c r="U40" s="157"/>
      <c r="V40" s="166"/>
      <c r="W40" s="172"/>
      <c r="X40" s="172"/>
      <c r="Y40" s="172"/>
      <c r="Z40" s="172"/>
      <c r="AA40" s="180"/>
      <c r="AB40" s="186"/>
      <c r="AC40" s="194"/>
      <c r="AD40" s="198"/>
      <c r="AI40" s="206"/>
      <c r="AJ40" s="207"/>
      <c r="AK40" s="207"/>
      <c r="AL40" s="207"/>
      <c r="AM40" s="207"/>
      <c r="AN40" s="207"/>
      <c r="AO40" s="207"/>
      <c r="AP40" s="209"/>
      <c r="AQ40" s="209"/>
      <c r="AR40" s="211"/>
    </row>
    <row r="41" spans="2:44" s="2" customFormat="1" ht="18.75" customHeight="1">
      <c r="F41" s="64"/>
      <c r="H41" s="64"/>
      <c r="T41" s="142"/>
      <c r="U41" s="156"/>
      <c r="V41" s="164"/>
      <c r="W41" s="171"/>
      <c r="X41" s="171"/>
      <c r="Y41" s="171"/>
      <c r="Z41" s="171"/>
      <c r="AA41" s="179"/>
      <c r="AB41" s="185"/>
      <c r="AC41" s="193"/>
      <c r="AD41" s="198"/>
      <c r="AI41" s="206"/>
      <c r="AJ41" s="208"/>
      <c r="AK41" s="207"/>
      <c r="AL41" s="207"/>
      <c r="AM41" s="207"/>
      <c r="AN41" s="207"/>
      <c r="AO41" s="207"/>
      <c r="AP41" s="209"/>
      <c r="AQ41" s="209"/>
      <c r="AR41" s="211"/>
    </row>
    <row r="42" spans="2:44" s="2" customFormat="1" ht="18.75" customHeight="1">
      <c r="H42" s="64" t="s">
        <v>23</v>
      </c>
      <c r="I42" s="90">
        <f>ROUNDDOWN(IF(I40&gt;=AC8,AC8,ROUNDDOWN(I40,-2)),-2)</f>
        <v>2100</v>
      </c>
      <c r="J42" s="100" t="s">
        <v>44</v>
      </c>
      <c r="K42" s="108"/>
      <c r="L42" s="108"/>
      <c r="N42" s="129"/>
      <c r="T42" s="142"/>
      <c r="U42" s="158" t="s">
        <v>77</v>
      </c>
      <c r="V42" s="167" t="s">
        <v>117</v>
      </c>
      <c r="W42" s="173"/>
      <c r="X42" s="173"/>
      <c r="Y42" s="173"/>
      <c r="Z42" s="173"/>
      <c r="AA42" s="181"/>
      <c r="AB42" s="187" t="s">
        <v>83</v>
      </c>
      <c r="AC42" s="195" t="s">
        <v>83</v>
      </c>
      <c r="AD42" s="198"/>
      <c r="AI42" s="206"/>
      <c r="AJ42" s="207"/>
      <c r="AK42" s="207"/>
      <c r="AL42" s="207"/>
      <c r="AM42" s="207"/>
      <c r="AN42" s="207"/>
      <c r="AO42" s="207"/>
      <c r="AP42" s="209"/>
      <c r="AQ42" s="209"/>
      <c r="AR42" s="211"/>
    </row>
    <row r="43" spans="2:44" s="2" customFormat="1" ht="18.75" customHeight="1">
      <c r="B43" s="6"/>
      <c r="C43" s="6"/>
      <c r="D43" s="6"/>
      <c r="E43" s="6"/>
      <c r="F43" s="6"/>
      <c r="G43" s="72"/>
      <c r="H43" s="72"/>
      <c r="I43" s="72"/>
      <c r="J43" s="72"/>
      <c r="K43" s="6"/>
      <c r="T43" s="142"/>
      <c r="U43" s="157"/>
      <c r="V43" s="166"/>
      <c r="W43" s="172"/>
      <c r="X43" s="172"/>
      <c r="Y43" s="172"/>
      <c r="Z43" s="172"/>
      <c r="AA43" s="180"/>
      <c r="AB43" s="186"/>
      <c r="AC43" s="194"/>
      <c r="AD43" s="198"/>
      <c r="AI43" s="206"/>
      <c r="AJ43" s="207"/>
      <c r="AK43" s="207"/>
      <c r="AL43" s="207"/>
      <c r="AM43" s="207"/>
      <c r="AN43" s="207"/>
      <c r="AO43" s="207"/>
      <c r="AP43" s="209"/>
      <c r="AQ43" s="209"/>
      <c r="AR43" s="211"/>
    </row>
    <row r="44" spans="2:44" s="2" customFormat="1" ht="18.75" customHeight="1">
      <c r="G44" s="54"/>
      <c r="H44" s="54"/>
      <c r="I44" s="54"/>
      <c r="J44" s="54"/>
      <c r="T44" s="142"/>
      <c r="U44" s="156"/>
      <c r="V44" s="164"/>
      <c r="W44" s="171"/>
      <c r="X44" s="171"/>
      <c r="Y44" s="171"/>
      <c r="Z44" s="171"/>
      <c r="AA44" s="179"/>
      <c r="AB44" s="185"/>
      <c r="AC44" s="193"/>
      <c r="AD44" s="198"/>
      <c r="AI44" s="206"/>
      <c r="AJ44" s="208"/>
      <c r="AK44" s="207"/>
      <c r="AL44" s="207"/>
      <c r="AM44" s="207"/>
      <c r="AN44" s="207"/>
      <c r="AO44" s="207"/>
      <c r="AP44" s="209"/>
      <c r="AQ44" s="209"/>
      <c r="AR44" s="211"/>
    </row>
    <row r="45" spans="2:44" s="2" customFormat="1" ht="18.75" customHeight="1">
      <c r="B45" s="4" t="s">
        <v>87</v>
      </c>
      <c r="D45" s="36"/>
      <c r="E45" s="53"/>
      <c r="F45" s="5"/>
      <c r="T45" s="142"/>
      <c r="AD45" s="198"/>
      <c r="AI45" s="206"/>
      <c r="AJ45" s="207"/>
      <c r="AK45" s="207"/>
      <c r="AL45" s="207"/>
      <c r="AM45" s="207"/>
      <c r="AN45" s="207"/>
      <c r="AO45" s="207"/>
      <c r="AP45" s="209"/>
      <c r="AQ45" s="209"/>
      <c r="AR45" s="211"/>
    </row>
    <row r="46" spans="2:44" s="2" customFormat="1" ht="18.75" customHeight="1">
      <c r="B46" s="5" t="s">
        <v>6</v>
      </c>
      <c r="D46" s="40">
        <f>IF(AND(E11&gt;=39,E11&lt;65),I11,0)+IF(AND(E12&gt;=39,E12&lt;65),I12,0)+IF(AND(E13&gt;=39,E13&lt;65),I13,0)+IF(AND(E14&gt;=39,E14&lt;65),I14,0)+IF(AND(E15&gt;=39,E15&lt;65),I15,0)</f>
        <v>0</v>
      </c>
      <c r="E46" s="54" t="s">
        <v>11</v>
      </c>
      <c r="F46" s="62">
        <f>W10</f>
        <v>2.5099999999999998</v>
      </c>
      <c r="G46" s="41" t="s">
        <v>8</v>
      </c>
      <c r="H46" s="54" t="s">
        <v>12</v>
      </c>
      <c r="I46" s="40">
        <f>ROUNDDOWN(D46*F46,-2)/100</f>
        <v>0</v>
      </c>
      <c r="J46" s="101"/>
      <c r="K46" s="64" t="s">
        <v>33</v>
      </c>
      <c r="L46" s="64"/>
      <c r="T46" s="142"/>
      <c r="U46" s="41" t="s">
        <v>124</v>
      </c>
      <c r="AD46" s="198"/>
      <c r="AI46" s="206"/>
      <c r="AJ46" s="207"/>
      <c r="AK46" s="207"/>
      <c r="AL46" s="207"/>
      <c r="AM46" s="207"/>
      <c r="AN46" s="207"/>
      <c r="AO46" s="207"/>
      <c r="AP46" s="209"/>
      <c r="AQ46" s="209"/>
      <c r="AR46" s="211"/>
    </row>
    <row r="47" spans="2:44" s="2" customFormat="1" ht="18.75" customHeight="1">
      <c r="E47" s="54"/>
      <c r="K47" s="64"/>
      <c r="L47" s="64"/>
      <c r="T47" s="142"/>
      <c r="U47" s="41" t="s">
        <v>112</v>
      </c>
      <c r="AD47" s="198"/>
      <c r="AH47" s="204"/>
      <c r="AI47" s="205"/>
      <c r="AJ47" s="205"/>
      <c r="AK47" s="205"/>
      <c r="AL47" s="205"/>
      <c r="AM47" s="205"/>
      <c r="AN47" s="205"/>
      <c r="AO47" s="205"/>
      <c r="AP47" s="205"/>
      <c r="AQ47" s="205"/>
      <c r="AR47" s="205"/>
    </row>
    <row r="48" spans="2:44" s="2" customFormat="1" ht="18.75" customHeight="1">
      <c r="B48" s="5" t="s">
        <v>9</v>
      </c>
      <c r="D48" s="38">
        <f>IF(E19=7,AI8,IF(E19=5,AH8,IF(E19=2,AG8,Y10)))</f>
        <v>4770</v>
      </c>
      <c r="E48" s="54" t="s">
        <v>11</v>
      </c>
      <c r="F48" s="41">
        <f>SUMPRODUCT((E11:E15&gt;38)*(E11:E15&lt;65))</f>
        <v>0</v>
      </c>
      <c r="G48" s="41" t="s">
        <v>16</v>
      </c>
      <c r="H48" s="54" t="s">
        <v>12</v>
      </c>
      <c r="I48" s="38">
        <f>ROUNDDOWN(D48*F48,0)</f>
        <v>0</v>
      </c>
      <c r="J48" s="101"/>
      <c r="K48" s="109" t="s">
        <v>50</v>
      </c>
      <c r="L48" s="109"/>
      <c r="T48" s="142"/>
      <c r="AD48" s="198"/>
      <c r="AH48" s="205"/>
      <c r="AI48" s="205"/>
      <c r="AJ48" s="205"/>
      <c r="AK48" s="205"/>
      <c r="AL48" s="205"/>
      <c r="AM48" s="205"/>
      <c r="AN48" s="205"/>
      <c r="AO48" s="205"/>
      <c r="AP48" s="205"/>
      <c r="AQ48" s="205"/>
      <c r="AR48" s="205"/>
    </row>
    <row r="49" spans="2:44" s="2" customFormat="1" ht="18.75" customHeight="1">
      <c r="D49" s="39"/>
      <c r="I49" s="39"/>
      <c r="T49" s="142"/>
      <c r="U49" s="41" t="s">
        <v>113</v>
      </c>
      <c r="AD49" s="198"/>
      <c r="AH49" s="205"/>
      <c r="AI49" s="205"/>
      <c r="AJ49" s="205"/>
      <c r="AK49" s="205"/>
      <c r="AL49" s="205"/>
      <c r="AM49" s="205"/>
      <c r="AN49" s="205"/>
      <c r="AO49" s="205"/>
      <c r="AP49" s="205"/>
      <c r="AQ49" s="205"/>
      <c r="AR49" s="205"/>
    </row>
    <row r="50" spans="2:44" ht="18.75" customHeight="1">
      <c r="B50" s="2"/>
      <c r="C50" s="2"/>
      <c r="D50" s="41"/>
      <c r="E50" s="41"/>
      <c r="G50" s="55" t="s">
        <v>61</v>
      </c>
      <c r="H50" s="54" t="s">
        <v>12</v>
      </c>
      <c r="I50" s="38">
        <f>SUM(I46,I48)</f>
        <v>0</v>
      </c>
      <c r="J50" s="99" t="s">
        <v>75</v>
      </c>
      <c r="K50" s="99"/>
      <c r="L50" s="116">
        <f>AC10</f>
        <v>170000</v>
      </c>
      <c r="S50" s="137"/>
      <c r="T50" s="143"/>
      <c r="U50" s="41" t="s">
        <v>114</v>
      </c>
      <c r="V50" s="137"/>
      <c r="W50" s="137"/>
      <c r="X50" s="137"/>
      <c r="Y50" s="137"/>
      <c r="Z50" s="137"/>
      <c r="AA50" s="137"/>
      <c r="AB50" s="137"/>
      <c r="AC50" s="137"/>
      <c r="AD50" s="199"/>
      <c r="AH50" s="205"/>
      <c r="AI50" s="205"/>
      <c r="AJ50" s="205"/>
      <c r="AK50" s="205"/>
      <c r="AL50" s="205"/>
      <c r="AM50" s="205"/>
      <c r="AN50" s="205"/>
      <c r="AO50" s="205"/>
      <c r="AP50" s="205"/>
      <c r="AQ50" s="205"/>
      <c r="AR50" s="205"/>
    </row>
    <row r="51" spans="2:44" ht="18.75" customHeight="1">
      <c r="B51" s="2"/>
      <c r="C51" s="2"/>
      <c r="D51" s="2"/>
      <c r="E51" s="2"/>
      <c r="F51" s="64"/>
      <c r="G51" s="2"/>
      <c r="H51" s="64"/>
      <c r="I51" s="41"/>
      <c r="J51" s="41"/>
      <c r="K51" s="2"/>
      <c r="L51" s="2"/>
      <c r="S51" s="137"/>
      <c r="T51" s="143"/>
      <c r="U51" s="137"/>
      <c r="V51" s="137"/>
      <c r="W51" s="137"/>
      <c r="X51" s="137"/>
      <c r="Y51" s="137"/>
      <c r="Z51" s="137"/>
      <c r="AA51" s="137"/>
      <c r="AB51" s="137"/>
      <c r="AC51" s="137"/>
      <c r="AD51" s="199"/>
      <c r="AH51" s="205"/>
      <c r="AI51" s="205"/>
      <c r="AJ51" s="205"/>
      <c r="AK51" s="205"/>
      <c r="AL51" s="205"/>
      <c r="AM51" s="205"/>
      <c r="AN51" s="205"/>
      <c r="AO51" s="205"/>
      <c r="AP51" s="205"/>
      <c r="AQ51" s="205"/>
      <c r="AR51" s="205"/>
    </row>
    <row r="52" spans="2:44" ht="18.75" customHeight="1">
      <c r="B52" s="2"/>
      <c r="C52" s="2"/>
      <c r="D52" s="2"/>
      <c r="E52" s="2"/>
      <c r="F52" s="2"/>
      <c r="G52" s="2"/>
      <c r="H52" s="64" t="s">
        <v>23</v>
      </c>
      <c r="I52" s="90">
        <f>ROUNDDOWN(IF(I50&gt;=AC10,AC10,ROUNDDOWN(I50,-2)),-2)</f>
        <v>0</v>
      </c>
      <c r="J52" s="100" t="s">
        <v>41</v>
      </c>
      <c r="K52" s="108"/>
      <c r="L52" s="108"/>
      <c r="N52" s="130"/>
      <c r="T52" s="143"/>
      <c r="U52" s="41" t="s">
        <v>111</v>
      </c>
      <c r="V52" s="137"/>
      <c r="W52" s="137"/>
      <c r="X52" s="137"/>
      <c r="Y52" s="137"/>
      <c r="Z52" s="137"/>
      <c r="AA52" s="137"/>
      <c r="AB52" s="137"/>
      <c r="AC52" s="137"/>
      <c r="AD52" s="199"/>
      <c r="AH52" s="205"/>
      <c r="AI52" s="205"/>
      <c r="AJ52" s="205"/>
      <c r="AK52" s="205"/>
      <c r="AL52" s="205"/>
      <c r="AM52" s="205"/>
      <c r="AN52" s="205"/>
      <c r="AO52" s="205"/>
      <c r="AP52" s="205"/>
      <c r="AQ52" s="205"/>
      <c r="AR52" s="205"/>
    </row>
    <row r="53" spans="2:44" ht="18.75" customHeight="1">
      <c r="B53" s="6"/>
      <c r="C53" s="6"/>
      <c r="D53" s="6"/>
      <c r="E53" s="6"/>
      <c r="F53" s="6"/>
      <c r="G53" s="72"/>
      <c r="H53" s="72"/>
      <c r="I53" s="72"/>
      <c r="J53" s="72"/>
      <c r="K53" s="6"/>
      <c r="L53" s="41"/>
      <c r="T53" s="143"/>
      <c r="U53" s="41" t="s">
        <v>115</v>
      </c>
      <c r="V53" s="137"/>
      <c r="W53" s="137"/>
      <c r="X53" s="137"/>
      <c r="Y53" s="137"/>
      <c r="Z53" s="137"/>
      <c r="AA53" s="137"/>
      <c r="AB53" s="137"/>
      <c r="AC53" s="137"/>
      <c r="AD53" s="199"/>
      <c r="AH53" s="205"/>
      <c r="AI53" s="205"/>
      <c r="AJ53" s="205"/>
      <c r="AK53" s="205"/>
      <c r="AL53" s="205"/>
      <c r="AM53" s="205"/>
      <c r="AN53" s="205"/>
      <c r="AO53" s="205"/>
      <c r="AP53" s="205"/>
      <c r="AQ53" s="205"/>
      <c r="AR53" s="205"/>
    </row>
    <row r="54" spans="2:44" s="2" customFormat="1" ht="18.75" customHeight="1">
      <c r="G54" s="54"/>
      <c r="H54" s="54"/>
      <c r="I54" s="54"/>
      <c r="J54" s="54"/>
      <c r="T54" s="142"/>
      <c r="AD54" s="198"/>
      <c r="AI54" s="206"/>
      <c r="AJ54" s="208"/>
      <c r="AK54" s="207"/>
      <c r="AL54" s="207"/>
      <c r="AM54" s="207"/>
      <c r="AN54" s="207"/>
      <c r="AO54" s="207"/>
      <c r="AP54" s="209"/>
      <c r="AQ54" s="209"/>
    </row>
    <row r="55" spans="2:44" s="2" customFormat="1" ht="18.75" customHeight="1">
      <c r="B55" s="4" t="s">
        <v>95</v>
      </c>
      <c r="D55" s="36"/>
      <c r="E55" s="53"/>
      <c r="F55" s="5"/>
      <c r="T55" s="144"/>
      <c r="U55" s="159"/>
      <c r="V55" s="159"/>
      <c r="W55" s="159"/>
      <c r="X55" s="159"/>
      <c r="Y55" s="159"/>
      <c r="Z55" s="159"/>
      <c r="AA55" s="159"/>
      <c r="AB55" s="159"/>
      <c r="AC55" s="159"/>
      <c r="AD55" s="200"/>
      <c r="AI55" s="206"/>
      <c r="AJ55" s="207"/>
      <c r="AK55" s="207"/>
      <c r="AL55" s="207"/>
      <c r="AM55" s="207"/>
      <c r="AN55" s="207"/>
      <c r="AO55" s="207"/>
      <c r="AP55" s="209"/>
      <c r="AQ55" s="209"/>
    </row>
    <row r="56" spans="2:44" s="2" customFormat="1" ht="18.75" customHeight="1">
      <c r="B56" s="5" t="s">
        <v>6</v>
      </c>
      <c r="D56" s="37">
        <f>$I$17</f>
        <v>0</v>
      </c>
      <c r="E56" s="54" t="s">
        <v>11</v>
      </c>
      <c r="F56" s="62">
        <f>W12</f>
        <v>0.26</v>
      </c>
      <c r="G56" s="41" t="s">
        <v>8</v>
      </c>
      <c r="H56" s="54" t="s">
        <v>12</v>
      </c>
      <c r="I56" s="40">
        <f>ROUNDDOWN(D56*F56,-2)/100</f>
        <v>0</v>
      </c>
      <c r="J56" s="101"/>
      <c r="K56" s="64" t="s">
        <v>98</v>
      </c>
      <c r="L56" s="64"/>
      <c r="AI56" s="206"/>
      <c r="AJ56" s="207"/>
      <c r="AK56" s="207"/>
      <c r="AL56" s="207"/>
      <c r="AM56" s="207"/>
      <c r="AN56" s="207"/>
      <c r="AO56" s="207"/>
      <c r="AP56" s="209"/>
      <c r="AQ56" s="209"/>
    </row>
    <row r="57" spans="2:44" s="2" customFormat="1" ht="18.75" customHeight="1">
      <c r="E57" s="54"/>
      <c r="K57" s="64"/>
      <c r="L57" s="64"/>
      <c r="AH57" s="204"/>
      <c r="AI57" s="205"/>
      <c r="AJ57" s="205"/>
      <c r="AK57" s="205"/>
      <c r="AL57" s="205"/>
      <c r="AM57" s="205"/>
      <c r="AN57" s="205"/>
      <c r="AO57" s="205"/>
      <c r="AP57" s="205"/>
      <c r="AQ57" s="205"/>
      <c r="AR57" s="205"/>
    </row>
    <row r="58" spans="2:44" s="2" customFormat="1" ht="18.75" customHeight="1">
      <c r="B58" s="5" t="s">
        <v>9</v>
      </c>
      <c r="D58" s="38">
        <f>IF(E19=7,AI9,IF(E19=5,AH9,IF(E19=2,AG9,Y12)))</f>
        <v>480</v>
      </c>
      <c r="E58" s="54" t="s">
        <v>11</v>
      </c>
      <c r="F58" s="41">
        <f>SUMPRODUCT((E11:E15&gt;17)*(E11:E15&lt;75))</f>
        <v>0</v>
      </c>
      <c r="G58" s="41" t="s">
        <v>16</v>
      </c>
      <c r="H58" s="54" t="s">
        <v>12</v>
      </c>
      <c r="I58" s="38">
        <f>ROUNDDOWN(D58*F58,0)</f>
        <v>0</v>
      </c>
      <c r="J58" s="101"/>
      <c r="K58" s="109" t="s">
        <v>99</v>
      </c>
      <c r="L58" s="109"/>
      <c r="AH58" s="205"/>
      <c r="AI58" s="205"/>
      <c r="AJ58" s="205"/>
      <c r="AK58" s="205"/>
      <c r="AL58" s="205"/>
      <c r="AM58" s="205"/>
      <c r="AN58" s="205"/>
      <c r="AO58" s="205"/>
      <c r="AP58" s="205"/>
      <c r="AQ58" s="205"/>
      <c r="AR58" s="205"/>
    </row>
    <row r="59" spans="2:44" s="2" customFormat="1" ht="18.75" customHeight="1">
      <c r="D59" s="39"/>
      <c r="I59" s="39"/>
      <c r="AH59" s="205"/>
      <c r="AI59" s="205"/>
      <c r="AJ59" s="205"/>
      <c r="AK59" s="205"/>
      <c r="AL59" s="205"/>
      <c r="AM59" s="205"/>
      <c r="AN59" s="205"/>
      <c r="AO59" s="205"/>
      <c r="AP59" s="205"/>
      <c r="AQ59" s="205"/>
      <c r="AR59" s="205"/>
    </row>
    <row r="60" spans="2:44" ht="18.75" customHeight="1">
      <c r="B60" s="2"/>
      <c r="C60" s="2"/>
      <c r="D60" s="41"/>
      <c r="E60" s="41"/>
      <c r="G60" s="55" t="s">
        <v>3</v>
      </c>
      <c r="H60" s="54" t="s">
        <v>12</v>
      </c>
      <c r="I60" s="38">
        <f>SUM(I56,I58)</f>
        <v>0</v>
      </c>
      <c r="J60" s="99" t="s">
        <v>75</v>
      </c>
      <c r="K60" s="99"/>
      <c r="L60" s="116">
        <f>AC12</f>
        <v>30000</v>
      </c>
      <c r="S60" s="137"/>
      <c r="T60" s="137"/>
      <c r="U60" s="137"/>
      <c r="V60" s="137"/>
      <c r="W60" s="137"/>
      <c r="X60" s="137"/>
      <c r="Y60" s="137"/>
      <c r="Z60" s="137"/>
      <c r="AA60" s="137"/>
      <c r="AB60" s="137"/>
      <c r="AC60" s="137"/>
      <c r="AD60" s="137"/>
      <c r="AH60" s="205"/>
      <c r="AI60" s="205"/>
      <c r="AJ60" s="205"/>
      <c r="AK60" s="205"/>
      <c r="AL60" s="205"/>
      <c r="AM60" s="205"/>
      <c r="AN60" s="205"/>
      <c r="AO60" s="205"/>
      <c r="AP60" s="205"/>
      <c r="AQ60" s="205"/>
      <c r="AR60" s="205"/>
    </row>
    <row r="61" spans="2:44" ht="18.75" customHeight="1">
      <c r="B61" s="2"/>
      <c r="C61" s="2"/>
      <c r="D61" s="2"/>
      <c r="E61" s="2"/>
      <c r="F61" s="64"/>
      <c r="G61" s="2"/>
      <c r="H61" s="64"/>
      <c r="I61" s="41"/>
      <c r="J61" s="41"/>
      <c r="K61" s="2"/>
      <c r="L61" s="2"/>
      <c r="S61" s="137"/>
      <c r="T61" s="137"/>
      <c r="U61" s="137"/>
      <c r="V61" s="137"/>
      <c r="W61" s="137"/>
      <c r="X61" s="137"/>
      <c r="Y61" s="137"/>
      <c r="Z61" s="137"/>
      <c r="AA61" s="137"/>
      <c r="AB61" s="137"/>
      <c r="AC61" s="137"/>
      <c r="AD61" s="137"/>
      <c r="AH61" s="205"/>
      <c r="AI61" s="205"/>
      <c r="AJ61" s="205"/>
      <c r="AK61" s="205"/>
      <c r="AL61" s="205"/>
      <c r="AM61" s="205"/>
      <c r="AN61" s="205"/>
      <c r="AO61" s="205"/>
      <c r="AP61" s="205"/>
      <c r="AQ61" s="205"/>
      <c r="AR61" s="205"/>
    </row>
    <row r="62" spans="2:44" ht="18.75" customHeight="1">
      <c r="B62" s="2"/>
      <c r="C62" s="2"/>
      <c r="D62" s="2"/>
      <c r="E62" s="2"/>
      <c r="F62" s="2"/>
      <c r="G62" s="2"/>
      <c r="H62" s="64" t="s">
        <v>23</v>
      </c>
      <c r="I62" s="90">
        <f>ROUNDDOWN(IF(I60&gt;=AC12,AC12,ROUNDDOWN(I60,-2)),-2)</f>
        <v>0</v>
      </c>
      <c r="J62" s="100" t="s">
        <v>41</v>
      </c>
      <c r="K62" s="108"/>
      <c r="L62" s="108"/>
      <c r="N62" s="130"/>
      <c r="AH62" s="205"/>
      <c r="AI62" s="205"/>
      <c r="AJ62" s="205"/>
      <c r="AK62" s="205"/>
      <c r="AL62" s="205"/>
      <c r="AM62" s="205"/>
      <c r="AN62" s="205"/>
      <c r="AO62" s="205"/>
      <c r="AP62" s="205"/>
      <c r="AQ62" s="205"/>
      <c r="AR62" s="205"/>
    </row>
    <row r="63" spans="2:44" ht="18.75" customHeight="1">
      <c r="B63" s="6"/>
      <c r="C63" s="6"/>
      <c r="D63" s="6"/>
      <c r="E63" s="6"/>
      <c r="F63" s="6"/>
      <c r="G63" s="72"/>
      <c r="H63" s="72"/>
      <c r="I63" s="72"/>
      <c r="J63" s="72"/>
      <c r="K63" s="6"/>
      <c r="L63" s="41"/>
      <c r="AH63" s="205"/>
      <c r="AI63" s="205"/>
      <c r="AJ63" s="205"/>
      <c r="AK63" s="205"/>
      <c r="AL63" s="205"/>
      <c r="AM63" s="205"/>
      <c r="AN63" s="205"/>
      <c r="AO63" s="205"/>
      <c r="AP63" s="205"/>
      <c r="AQ63" s="205"/>
      <c r="AR63" s="205"/>
    </row>
    <row r="64" spans="2:44" ht="18.75" customHeight="1">
      <c r="AH64" s="205"/>
      <c r="AI64" s="205"/>
      <c r="AJ64" s="205"/>
      <c r="AK64" s="205"/>
      <c r="AL64" s="205"/>
      <c r="AM64" s="205"/>
      <c r="AN64" s="205"/>
      <c r="AO64" s="205"/>
      <c r="AP64" s="205"/>
      <c r="AQ64" s="205"/>
      <c r="AR64" s="205"/>
    </row>
    <row r="65" spans="2:44" ht="18.75" customHeight="1">
      <c r="B65" s="7"/>
      <c r="C65" s="23"/>
      <c r="D65" s="23"/>
      <c r="E65" s="23"/>
      <c r="F65" s="23"/>
      <c r="G65" s="23"/>
      <c r="H65" s="23"/>
      <c r="I65" s="23"/>
      <c r="J65" s="23"/>
      <c r="K65" s="23"/>
      <c r="L65" s="23"/>
      <c r="M65" s="122"/>
      <c r="AH65" s="205"/>
      <c r="AI65" s="205"/>
      <c r="AJ65" s="205"/>
      <c r="AK65" s="205"/>
      <c r="AL65" s="205"/>
      <c r="AM65" s="205"/>
      <c r="AN65" s="205"/>
      <c r="AO65" s="205"/>
      <c r="AP65" s="205"/>
      <c r="AQ65" s="205"/>
      <c r="AR65" s="205"/>
    </row>
    <row r="66" spans="2:44" ht="18.75" customHeight="1">
      <c r="B66" s="8" t="s">
        <v>39</v>
      </c>
      <c r="C66" s="24"/>
      <c r="D66" s="42"/>
      <c r="E66" s="24"/>
      <c r="F66" s="24"/>
      <c r="G66" s="24"/>
      <c r="H66" s="24"/>
      <c r="I66" s="24"/>
      <c r="J66" s="24"/>
      <c r="K66" s="24"/>
      <c r="L66" s="24"/>
      <c r="M66" s="123"/>
      <c r="AH66" s="205"/>
      <c r="AI66" s="205"/>
      <c r="AJ66" s="205"/>
      <c r="AK66" s="205"/>
      <c r="AL66" s="205"/>
      <c r="AM66" s="205"/>
      <c r="AN66" s="205"/>
      <c r="AO66" s="205"/>
      <c r="AP66" s="205"/>
      <c r="AQ66" s="205"/>
      <c r="AR66" s="205"/>
    </row>
    <row r="67" spans="2:44" ht="18.75" customHeight="1">
      <c r="B67" s="8" t="s">
        <v>96</v>
      </c>
      <c r="C67" s="24"/>
      <c r="D67" s="24"/>
      <c r="E67" s="24"/>
      <c r="F67" s="24"/>
      <c r="G67" s="73" t="s">
        <v>97</v>
      </c>
      <c r="H67" s="85" t="s">
        <v>12</v>
      </c>
      <c r="I67" s="91">
        <f>SUM(I30,I42,I52,I62)</f>
        <v>7400</v>
      </c>
      <c r="J67" s="102"/>
      <c r="K67" s="110"/>
      <c r="L67" s="110"/>
      <c r="M67" s="123"/>
      <c r="AH67" s="205"/>
      <c r="AI67" s="205"/>
      <c r="AJ67" s="205"/>
      <c r="AK67" s="205"/>
      <c r="AL67" s="205"/>
      <c r="AM67" s="205"/>
      <c r="AN67" s="205"/>
      <c r="AO67" s="205"/>
      <c r="AP67" s="205"/>
      <c r="AQ67" s="205"/>
      <c r="AR67" s="205"/>
    </row>
    <row r="68" spans="2:44" ht="18.75" customHeight="1">
      <c r="B68" s="9" t="s">
        <v>24</v>
      </c>
      <c r="C68" s="25"/>
      <c r="D68" s="25"/>
      <c r="E68" s="25"/>
      <c r="F68" s="24"/>
      <c r="G68" s="24"/>
      <c r="H68" s="24"/>
      <c r="I68" s="24"/>
      <c r="J68" s="24"/>
      <c r="K68" s="24"/>
      <c r="L68" s="24"/>
      <c r="M68" s="123"/>
      <c r="AH68" s="205"/>
      <c r="AI68" s="205"/>
      <c r="AJ68" s="205"/>
      <c r="AK68" s="205"/>
      <c r="AL68" s="205"/>
      <c r="AM68" s="205"/>
      <c r="AN68" s="205"/>
      <c r="AO68" s="205"/>
      <c r="AP68" s="205"/>
      <c r="AQ68" s="205"/>
      <c r="AR68" s="205"/>
    </row>
    <row r="69" spans="2:44" ht="18.75" customHeight="1">
      <c r="B69" s="10"/>
      <c r="C69" s="26"/>
      <c r="D69" s="26"/>
      <c r="E69" s="26"/>
      <c r="F69" s="65"/>
      <c r="G69" s="65"/>
      <c r="H69" s="65"/>
      <c r="I69" s="92"/>
      <c r="J69" s="65"/>
      <c r="K69" s="111"/>
      <c r="L69" s="111"/>
      <c r="M69" s="124"/>
      <c r="AH69" s="205"/>
      <c r="AI69" s="205"/>
      <c r="AJ69" s="205"/>
      <c r="AK69" s="205"/>
      <c r="AL69" s="205"/>
      <c r="AM69" s="205"/>
      <c r="AN69" s="205"/>
      <c r="AO69" s="205"/>
      <c r="AP69" s="205"/>
      <c r="AQ69" s="205"/>
      <c r="AR69" s="205"/>
    </row>
    <row r="70" spans="2:44" ht="7.5" customHeight="1"/>
  </sheetData>
  <sheetProtection password="DCE1" sheet="1" objects="1" scenarios="1"/>
  <mergeCells count="93">
    <mergeCell ref="M5:N5"/>
    <mergeCell ref="F11:G11"/>
    <mergeCell ref="F12:G12"/>
    <mergeCell ref="F13:G13"/>
    <mergeCell ref="F14:G14"/>
    <mergeCell ref="F15:G15"/>
    <mergeCell ref="F16:G16"/>
    <mergeCell ref="F17:G17"/>
    <mergeCell ref="E28:G28"/>
    <mergeCell ref="J28:K28"/>
    <mergeCell ref="G31:I31"/>
    <mergeCell ref="J40:K40"/>
    <mergeCell ref="G43:I43"/>
    <mergeCell ref="J50:K50"/>
    <mergeCell ref="G53:I53"/>
    <mergeCell ref="J60:K60"/>
    <mergeCell ref="G63:I63"/>
    <mergeCell ref="U4:V5"/>
    <mergeCell ref="W4:X5"/>
    <mergeCell ref="Y4:Z5"/>
    <mergeCell ref="AA4:AB5"/>
    <mergeCell ref="AC4:AD5"/>
    <mergeCell ref="C6:D7"/>
    <mergeCell ref="E6:E7"/>
    <mergeCell ref="F6:H7"/>
    <mergeCell ref="I6:J7"/>
    <mergeCell ref="L6:L7"/>
    <mergeCell ref="M6:N7"/>
    <mergeCell ref="U6:V7"/>
    <mergeCell ref="W6:X7"/>
    <mergeCell ref="Y6:Z7"/>
    <mergeCell ref="AA6:AB7"/>
    <mergeCell ref="AC6:AD7"/>
    <mergeCell ref="C8:E10"/>
    <mergeCell ref="F8:J10"/>
    <mergeCell ref="K8:K10"/>
    <mergeCell ref="L8:L10"/>
    <mergeCell ref="M8:M10"/>
    <mergeCell ref="N8:N10"/>
    <mergeCell ref="O8:O10"/>
    <mergeCell ref="P8:P10"/>
    <mergeCell ref="Q8:Q10"/>
    <mergeCell ref="U8:V9"/>
    <mergeCell ref="W8:X9"/>
    <mergeCell ref="Y8:Z9"/>
    <mergeCell ref="AA8:AB9"/>
    <mergeCell ref="AC8:AD9"/>
    <mergeCell ref="U10:V11"/>
    <mergeCell ref="W10:X11"/>
    <mergeCell ref="Y10:Z11"/>
    <mergeCell ref="AA10:AB11"/>
    <mergeCell ref="AC10:AD11"/>
    <mergeCell ref="U12:V13"/>
    <mergeCell ref="W12:X13"/>
    <mergeCell ref="Y12:Z13"/>
    <mergeCell ref="AA12:AB13"/>
    <mergeCell ref="AC12:AD13"/>
    <mergeCell ref="U35:AA36"/>
    <mergeCell ref="AB35:AB36"/>
    <mergeCell ref="AC35:AC36"/>
    <mergeCell ref="U37:U38"/>
    <mergeCell ref="V37:AA38"/>
    <mergeCell ref="AB37:AB38"/>
    <mergeCell ref="AC37:AC38"/>
    <mergeCell ref="AI37:AO38"/>
    <mergeCell ref="AP37:AP38"/>
    <mergeCell ref="AQ37:AQ38"/>
    <mergeCell ref="U39:U41"/>
    <mergeCell ref="V39:AA41"/>
    <mergeCell ref="AB39:AB41"/>
    <mergeCell ref="AC39:AC41"/>
    <mergeCell ref="AI39:AI40"/>
    <mergeCell ref="AJ39:AO40"/>
    <mergeCell ref="AP39:AP40"/>
    <mergeCell ref="AQ39:AQ40"/>
    <mergeCell ref="AI41:AI43"/>
    <mergeCell ref="AJ41:AO43"/>
    <mergeCell ref="AP41:AP43"/>
    <mergeCell ref="AQ41:AQ43"/>
    <mergeCell ref="U42:U44"/>
    <mergeCell ref="V42:AA44"/>
    <mergeCell ref="AB42:AB44"/>
    <mergeCell ref="AC42:AC44"/>
    <mergeCell ref="AI44:AI46"/>
    <mergeCell ref="AJ44:AO46"/>
    <mergeCell ref="AP44:AP46"/>
    <mergeCell ref="AQ44:AQ46"/>
    <mergeCell ref="AI54:AI56"/>
    <mergeCell ref="AJ54:AO56"/>
    <mergeCell ref="AP54:AP56"/>
    <mergeCell ref="AQ54:AQ56"/>
    <mergeCell ref="B68:E69"/>
    <mergeCell ref="AH57:AR69"/>
  </mergeCells>
  <phoneticPr fontId="19"/>
  <printOptions horizontalCentered="1" verticalCentered="1"/>
  <pageMargins left="0.23622047244094491" right="0.15748031496062992" top="0.19685039370078741" bottom="0.19685039370078741" header="0.11811023622047245" footer="0.11811023622047245"/>
  <pageSetup paperSize="9" scale="46" fitToWidth="1" fitToHeight="1" orientation="landscape" usePrinterDefaults="1" cellComments="asDisplayed" r:id="rId1"/>
  <rowBreaks count="1" manualBreakCount="1">
    <brk id="15" max="28" man="1"/>
  </rowBreaks>
  <colBreaks count="1" manualBreakCount="1">
    <brk id="5" max="5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AR67"/>
  <sheetViews>
    <sheetView view="pageBreakPreview" topLeftCell="A31" zoomScale="70" zoomScaleNormal="70" zoomScaleSheetLayoutView="70" workbookViewId="0">
      <selection activeCell="G33" sqref="G33"/>
    </sheetView>
  </sheetViews>
  <sheetFormatPr defaultRowHeight="13.2"/>
  <cols>
    <col min="1" max="1" width="2.25" style="1" customWidth="1"/>
    <col min="2" max="2" width="3.375" style="1" customWidth="1"/>
    <col min="3" max="3" width="13" style="1" customWidth="1"/>
    <col min="4" max="4" width="13.375" style="1" customWidth="1"/>
    <col min="5" max="5" width="9.125" style="1" customWidth="1"/>
    <col min="6" max="6" width="4.25" style="1" customWidth="1"/>
    <col min="7" max="7" width="10.75" style="1" customWidth="1"/>
    <col min="8" max="8" width="5.875" style="1" customWidth="1"/>
    <col min="9" max="9" width="22" style="1" customWidth="1"/>
    <col min="10" max="10" width="3.5" style="1" customWidth="1"/>
    <col min="11" max="11" width="6.875" style="1" customWidth="1"/>
    <col min="12" max="12" width="9" style="1" customWidth="1"/>
    <col min="13" max="13" width="6.75" style="1" customWidth="1"/>
    <col min="14" max="14" width="2.875" style="1" customWidth="1"/>
    <col min="15" max="15" width="4.125" style="1" customWidth="1"/>
    <col min="16" max="19" width="9" style="1" customWidth="1"/>
    <col min="20" max="20" width="13.375" style="1" customWidth="1"/>
    <col min="21" max="22" width="9" style="1" customWidth="1"/>
    <col min="23" max="23" width="13.625" style="1" customWidth="1"/>
    <col min="24" max="24" width="6.75" style="1" customWidth="1"/>
    <col min="25" max="25" width="3" style="1" customWidth="1"/>
    <col min="26" max="30" width="9" style="1" customWidth="1"/>
    <col min="31" max="31" width="10.625" style="1" customWidth="1"/>
    <col min="32" max="33" width="9" style="1" customWidth="1"/>
    <col min="34" max="34" width="2.625" style="1" customWidth="1"/>
    <col min="35" max="16384" width="9" style="1" customWidth="1"/>
  </cols>
  <sheetData>
    <row r="1" spans="2:23" ht="31.5" customHeight="1">
      <c r="H1" s="74" t="s">
        <v>21</v>
      </c>
      <c r="I1" s="75"/>
      <c r="J1" s="75"/>
      <c r="K1" s="75"/>
      <c r="L1" s="75"/>
      <c r="M1" s="75"/>
      <c r="N1" s="75"/>
      <c r="O1" s="75"/>
      <c r="W1" s="176" t="s">
        <v>88</v>
      </c>
    </row>
    <row r="2" spans="2:23" ht="11.25" customHeight="1">
      <c r="H2" s="75"/>
      <c r="I2" s="75"/>
      <c r="J2" s="75"/>
      <c r="K2" s="75"/>
      <c r="L2" s="75"/>
      <c r="M2" s="75"/>
      <c r="N2" s="75"/>
      <c r="O2" s="75"/>
      <c r="W2" s="176"/>
    </row>
    <row r="3" spans="2:23" ht="18" customHeight="1">
      <c r="C3" s="11" t="s">
        <v>40</v>
      </c>
      <c r="D3" s="27"/>
      <c r="E3" s="27"/>
      <c r="F3" s="27"/>
      <c r="G3" s="27"/>
      <c r="H3" s="76"/>
      <c r="I3" s="76"/>
      <c r="J3" s="76"/>
      <c r="K3" s="75"/>
      <c r="L3" s="75"/>
      <c r="M3" s="75"/>
      <c r="N3" s="131"/>
      <c r="O3" s="75"/>
      <c r="W3" s="176"/>
    </row>
    <row r="4" spans="2:23" ht="18" customHeight="1">
      <c r="C4" s="12" t="s">
        <v>48</v>
      </c>
      <c r="D4" s="28"/>
      <c r="E4" s="28"/>
      <c r="F4" s="28"/>
      <c r="G4" s="28"/>
      <c r="H4" s="28"/>
      <c r="I4" s="28"/>
      <c r="J4" s="28"/>
      <c r="L4" s="75"/>
      <c r="M4" s="75"/>
    </row>
    <row r="5" spans="2:23" ht="12.75" customHeight="1">
      <c r="C5" s="13"/>
      <c r="L5" s="239" t="s">
        <v>34</v>
      </c>
      <c r="M5" s="239"/>
    </row>
    <row r="6" spans="2:23" ht="30" customHeight="1">
      <c r="C6" s="213" t="s">
        <v>47</v>
      </c>
      <c r="D6" s="215"/>
      <c r="E6" s="215" t="s">
        <v>0</v>
      </c>
      <c r="F6" s="221" t="s">
        <v>1</v>
      </c>
      <c r="G6" s="32"/>
      <c r="H6" s="32"/>
      <c r="I6" s="213" t="s">
        <v>43</v>
      </c>
      <c r="J6" s="233"/>
      <c r="L6" s="240">
        <v>1</v>
      </c>
      <c r="M6" s="243"/>
    </row>
    <row r="7" spans="2:23" ht="62.25" customHeight="1">
      <c r="C7" s="214" t="s">
        <v>125</v>
      </c>
      <c r="D7" s="30"/>
      <c r="E7" s="44"/>
      <c r="F7" s="56" t="s">
        <v>92</v>
      </c>
      <c r="G7" s="66"/>
      <c r="H7" s="66"/>
      <c r="I7" s="66"/>
      <c r="J7" s="93"/>
      <c r="K7" s="237"/>
    </row>
    <row r="8" spans="2:23" ht="18.75" customHeight="1">
      <c r="C8" s="17" t="s">
        <v>18</v>
      </c>
      <c r="D8" s="31"/>
      <c r="E8" s="217">
        <v>42</v>
      </c>
      <c r="F8" s="222">
        <v>2160000</v>
      </c>
      <c r="G8" s="222"/>
      <c r="H8" s="77" t="s">
        <v>45</v>
      </c>
      <c r="I8" s="86">
        <v>1730000</v>
      </c>
      <c r="J8" s="95" t="s">
        <v>45</v>
      </c>
    </row>
    <row r="9" spans="2:23" ht="18.75" customHeight="1">
      <c r="C9" s="17" t="s">
        <v>36</v>
      </c>
      <c r="D9" s="31"/>
      <c r="E9" s="218">
        <v>42</v>
      </c>
      <c r="F9" s="223">
        <v>0</v>
      </c>
      <c r="G9" s="223"/>
      <c r="H9" s="78" t="s">
        <v>45</v>
      </c>
      <c r="I9" s="86">
        <v>0</v>
      </c>
      <c r="J9" s="95" t="s">
        <v>45</v>
      </c>
    </row>
    <row r="10" spans="2:23" ht="18.75" customHeight="1">
      <c r="C10" s="17" t="s">
        <v>13</v>
      </c>
      <c r="D10" s="32"/>
      <c r="E10" s="218">
        <v>8</v>
      </c>
      <c r="F10" s="223">
        <v>0</v>
      </c>
      <c r="G10" s="223"/>
      <c r="H10" s="78" t="s">
        <v>45</v>
      </c>
      <c r="I10" s="86">
        <v>0</v>
      </c>
      <c r="J10" s="95" t="s">
        <v>45</v>
      </c>
    </row>
    <row r="11" spans="2:23" ht="18.75" customHeight="1">
      <c r="C11" s="17" t="s">
        <v>37</v>
      </c>
      <c r="D11" s="31"/>
      <c r="E11" s="218"/>
      <c r="F11" s="224"/>
      <c r="G11" s="224"/>
      <c r="H11" s="79" t="s">
        <v>45</v>
      </c>
      <c r="I11" s="86">
        <v>0</v>
      </c>
      <c r="J11" s="95" t="s">
        <v>45</v>
      </c>
    </row>
    <row r="12" spans="2:23" ht="18.75" customHeight="1">
      <c r="C12" s="18" t="s">
        <v>38</v>
      </c>
      <c r="D12" s="33"/>
      <c r="E12" s="219"/>
      <c r="F12" s="225"/>
      <c r="G12" s="225"/>
      <c r="H12" s="80" t="s">
        <v>45</v>
      </c>
      <c r="I12" s="86">
        <v>0</v>
      </c>
      <c r="J12" s="95" t="s">
        <v>45</v>
      </c>
    </row>
    <row r="13" spans="2:23" ht="18.75" customHeight="1">
      <c r="C13" s="19" t="s">
        <v>5</v>
      </c>
      <c r="D13" s="34"/>
      <c r="E13" s="49"/>
      <c r="F13" s="226"/>
      <c r="G13" s="227">
        <v>0</v>
      </c>
      <c r="H13" s="228" t="s">
        <v>54</v>
      </c>
      <c r="I13" s="230"/>
      <c r="J13" s="95"/>
    </row>
    <row r="14" spans="2:23" ht="18" customHeight="1">
      <c r="B14" s="3"/>
      <c r="C14" s="20" t="s">
        <v>10</v>
      </c>
      <c r="D14" s="35"/>
      <c r="E14" s="50" t="s">
        <v>46</v>
      </c>
      <c r="F14" s="61">
        <v>2160000</v>
      </c>
      <c r="G14" s="70"/>
      <c r="H14" s="229" t="s">
        <v>45</v>
      </c>
      <c r="I14" s="231">
        <v>1730000</v>
      </c>
      <c r="J14" s="234" t="s">
        <v>45</v>
      </c>
    </row>
    <row r="15" spans="2:23" ht="18" customHeight="1">
      <c r="B15" s="3"/>
      <c r="C15" s="20"/>
      <c r="D15" s="35"/>
      <c r="E15" s="50"/>
      <c r="F15" s="50"/>
      <c r="G15" s="71" t="s">
        <v>52</v>
      </c>
      <c r="H15" s="84"/>
      <c r="I15" s="50"/>
      <c r="J15" s="84"/>
    </row>
    <row r="16" spans="2:23" ht="25.5" customHeight="1">
      <c r="B16" s="3"/>
      <c r="C16" s="21" t="s">
        <v>49</v>
      </c>
      <c r="D16" s="31"/>
      <c r="E16" s="220" t="s">
        <v>126</v>
      </c>
      <c r="F16" s="50"/>
      <c r="G16" s="50"/>
      <c r="H16" s="84"/>
      <c r="I16" s="50"/>
      <c r="J16" s="84"/>
    </row>
    <row r="17" spans="2:13" ht="12" customHeight="1">
      <c r="H17" s="71"/>
    </row>
    <row r="18" spans="2:13" s="2" customFormat="1" ht="18.75" customHeight="1">
      <c r="B18" s="4" t="s">
        <v>132</v>
      </c>
      <c r="D18" s="36"/>
      <c r="E18" s="53"/>
      <c r="F18" s="36"/>
    </row>
    <row r="19" spans="2:13" s="2" customFormat="1" ht="19.5" customHeight="1">
      <c r="B19" s="5" t="s">
        <v>6</v>
      </c>
      <c r="D19" s="37">
        <v>1730000</v>
      </c>
      <c r="E19" s="54" t="s">
        <v>11</v>
      </c>
      <c r="F19" s="62">
        <v>6.98</v>
      </c>
      <c r="G19" s="41" t="s">
        <v>8</v>
      </c>
      <c r="H19" s="54" t="s">
        <v>12</v>
      </c>
      <c r="I19" s="40">
        <v>120754</v>
      </c>
      <c r="J19" s="39"/>
      <c r="K19" s="2" t="s">
        <v>26</v>
      </c>
    </row>
    <row r="20" spans="2:13" s="2" customFormat="1" ht="12" customHeight="1">
      <c r="E20" s="54"/>
    </row>
    <row r="21" spans="2:13" s="2" customFormat="1" ht="21.75" customHeight="1">
      <c r="B21" s="5" t="s">
        <v>9</v>
      </c>
      <c r="D21" s="38">
        <v>23900</v>
      </c>
      <c r="E21" s="54" t="s">
        <v>11</v>
      </c>
      <c r="F21" s="41">
        <v>2</v>
      </c>
      <c r="G21" s="41" t="s">
        <v>16</v>
      </c>
      <c r="H21" s="54" t="s">
        <v>12</v>
      </c>
      <c r="I21" s="38">
        <v>47800</v>
      </c>
      <c r="J21" s="39"/>
      <c r="K21" s="106" t="s">
        <v>4</v>
      </c>
    </row>
    <row r="22" spans="2:13" s="2" customFormat="1" ht="12" customHeight="1">
      <c r="D22" s="39"/>
      <c r="E22" s="54"/>
      <c r="I22" s="39"/>
    </row>
    <row r="23" spans="2:13" s="2" customFormat="1" ht="18" customHeight="1">
      <c r="B23" s="5" t="s">
        <v>14</v>
      </c>
      <c r="D23" s="38">
        <v>17800</v>
      </c>
      <c r="E23" s="54" t="s">
        <v>11</v>
      </c>
      <c r="F23" s="41">
        <v>1</v>
      </c>
      <c r="G23" s="41" t="s">
        <v>20</v>
      </c>
      <c r="H23" s="54" t="s">
        <v>12</v>
      </c>
      <c r="I23" s="38">
        <v>17800</v>
      </c>
      <c r="J23" s="39"/>
      <c r="K23" s="107" t="s">
        <v>27</v>
      </c>
    </row>
    <row r="24" spans="2:13" s="2" customFormat="1"/>
    <row r="25" spans="2:13" s="2" customFormat="1" ht="21" customHeight="1">
      <c r="E25" s="55" t="s">
        <v>30</v>
      </c>
      <c r="F25" s="55"/>
      <c r="G25" s="55"/>
      <c r="H25" s="54" t="s">
        <v>12</v>
      </c>
      <c r="I25" s="38">
        <v>186354</v>
      </c>
      <c r="J25" s="235" t="s">
        <v>127</v>
      </c>
    </row>
    <row r="26" spans="2:13" s="2" customFormat="1" ht="6.75" customHeight="1">
      <c r="H26" s="64"/>
    </row>
    <row r="27" spans="2:13" s="2" customFormat="1" ht="23.25" customHeight="1">
      <c r="H27" s="64" t="s">
        <v>23</v>
      </c>
      <c r="I27" s="90">
        <v>186300</v>
      </c>
      <c r="J27" s="100" t="s">
        <v>29</v>
      </c>
      <c r="K27" s="108"/>
      <c r="M27" s="129"/>
    </row>
    <row r="28" spans="2:13" s="2" customFormat="1" ht="5.25" customHeight="1">
      <c r="B28" s="6"/>
      <c r="C28" s="6"/>
      <c r="D28" s="6"/>
      <c r="E28" s="6"/>
      <c r="F28" s="6"/>
      <c r="G28" s="72"/>
      <c r="H28" s="72"/>
      <c r="I28" s="72"/>
      <c r="J28" s="72"/>
      <c r="K28" s="6"/>
    </row>
    <row r="29" spans="2:13" s="2" customFormat="1" ht="9.75" customHeight="1"/>
    <row r="30" spans="2:13" s="2" customFormat="1" ht="29.25" customHeight="1">
      <c r="B30" s="4" t="s">
        <v>131</v>
      </c>
      <c r="D30" s="36"/>
      <c r="E30" s="53"/>
    </row>
    <row r="31" spans="2:13" s="2" customFormat="1" ht="19.5" customHeight="1">
      <c r="B31" s="5" t="s">
        <v>6</v>
      </c>
      <c r="D31" s="37">
        <v>1730000</v>
      </c>
      <c r="E31" s="54" t="s">
        <v>11</v>
      </c>
      <c r="F31" s="62">
        <v>2.87</v>
      </c>
      <c r="G31" s="41" t="s">
        <v>8</v>
      </c>
      <c r="H31" s="54" t="s">
        <v>12</v>
      </c>
      <c r="I31" s="40">
        <v>49651</v>
      </c>
      <c r="J31" s="39"/>
      <c r="K31" s="64" t="s">
        <v>32</v>
      </c>
    </row>
    <row r="32" spans="2:13" s="2" customFormat="1" ht="12" customHeight="1">
      <c r="E32" s="54"/>
      <c r="K32" s="64"/>
    </row>
    <row r="33" spans="2:44" s="2" customFormat="1" ht="22.5" customHeight="1">
      <c r="B33" s="5" t="s">
        <v>9</v>
      </c>
      <c r="D33" s="38">
        <v>10100</v>
      </c>
      <c r="E33" s="54" t="s">
        <v>11</v>
      </c>
      <c r="F33" s="41">
        <v>2</v>
      </c>
      <c r="G33" s="41" t="s">
        <v>16</v>
      </c>
      <c r="H33" s="54" t="s">
        <v>12</v>
      </c>
      <c r="I33" s="38">
        <v>20200</v>
      </c>
      <c r="J33" s="39"/>
      <c r="K33" s="109" t="s">
        <v>17</v>
      </c>
    </row>
    <row r="34" spans="2:44" s="2" customFormat="1" ht="12" customHeight="1">
      <c r="D34" s="39"/>
      <c r="I34" s="39"/>
    </row>
    <row r="35" spans="2:44" s="2" customFormat="1" ht="18" customHeight="1">
      <c r="B35" s="5" t="s">
        <v>14</v>
      </c>
      <c r="D35" s="38">
        <v>7000</v>
      </c>
      <c r="E35" s="54" t="s">
        <v>11</v>
      </c>
      <c r="F35" s="41">
        <v>1</v>
      </c>
      <c r="G35" s="41" t="s">
        <v>20</v>
      </c>
      <c r="H35" s="54" t="s">
        <v>12</v>
      </c>
      <c r="I35" s="38">
        <v>7000</v>
      </c>
      <c r="J35" s="39"/>
      <c r="K35" s="107" t="s">
        <v>19</v>
      </c>
    </row>
    <row r="36" spans="2:44" s="2" customFormat="1"/>
    <row r="37" spans="2:44" s="2" customFormat="1" ht="22.5" customHeight="1">
      <c r="G37" s="55" t="s">
        <v>42</v>
      </c>
      <c r="H37" s="54" t="s">
        <v>12</v>
      </c>
      <c r="I37" s="38">
        <v>76851</v>
      </c>
      <c r="J37" s="235" t="s">
        <v>133</v>
      </c>
    </row>
    <row r="38" spans="2:44" s="2" customFormat="1" ht="8.25" customHeight="1">
      <c r="F38" s="64"/>
      <c r="H38" s="64"/>
    </row>
    <row r="39" spans="2:44" s="2" customFormat="1" ht="23.25" customHeight="1">
      <c r="H39" s="64" t="s">
        <v>23</v>
      </c>
      <c r="I39" s="90">
        <v>76800</v>
      </c>
      <c r="J39" s="100" t="s">
        <v>44</v>
      </c>
      <c r="K39" s="108"/>
      <c r="M39" s="129"/>
    </row>
    <row r="40" spans="2:44" s="2" customFormat="1" ht="6.75" customHeight="1">
      <c r="B40" s="6"/>
      <c r="C40" s="6"/>
      <c r="D40" s="6"/>
      <c r="E40" s="6"/>
      <c r="F40" s="6"/>
      <c r="G40" s="72"/>
      <c r="H40" s="72"/>
      <c r="I40" s="72"/>
      <c r="J40" s="72"/>
      <c r="K40" s="6"/>
    </row>
    <row r="41" spans="2:44" s="2" customFormat="1" ht="18.75" customHeight="1">
      <c r="G41" s="54"/>
      <c r="H41" s="54"/>
      <c r="I41" s="54"/>
      <c r="J41" s="54"/>
      <c r="U41" s="206"/>
      <c r="V41" s="207"/>
      <c r="W41" s="207"/>
      <c r="X41" s="207"/>
      <c r="Y41" s="207"/>
      <c r="Z41" s="207"/>
      <c r="AA41" s="207"/>
      <c r="AB41" s="209"/>
      <c r="AC41" s="209"/>
      <c r="AI41" s="206"/>
      <c r="AJ41" s="208"/>
      <c r="AK41" s="207"/>
      <c r="AL41" s="207"/>
      <c r="AM41" s="207"/>
      <c r="AN41" s="207"/>
      <c r="AO41" s="207"/>
      <c r="AP41" s="209"/>
      <c r="AQ41" s="209"/>
      <c r="AR41" s="211"/>
    </row>
    <row r="42" spans="2:44" s="2" customFormat="1" ht="18.75" customHeight="1">
      <c r="B42" s="4" t="s">
        <v>87</v>
      </c>
      <c r="D42" s="36"/>
      <c r="E42" s="53"/>
      <c r="F42" s="5"/>
      <c r="AI42" s="206"/>
      <c r="AJ42" s="207"/>
      <c r="AK42" s="207"/>
      <c r="AL42" s="207"/>
      <c r="AM42" s="207"/>
      <c r="AN42" s="207"/>
      <c r="AO42" s="207"/>
      <c r="AP42" s="209"/>
      <c r="AQ42" s="209"/>
      <c r="AR42" s="211"/>
    </row>
    <row r="43" spans="2:44" s="2" customFormat="1" ht="18.75" customHeight="1">
      <c r="B43" s="5" t="s">
        <v>6</v>
      </c>
      <c r="D43" s="40">
        <f>IF(AND(E8&gt;=39,E8&lt;65),I8,0)+IF(AND(E9&gt;=39,E9&lt;65),I9,0)+IF(AND(E10&gt;=39,E10&lt;65),I10,0)+IF(AND(E11&gt;=39,E11&lt;65),I11,0)+IF(AND(E12&gt;=39,E12&lt;65),I12,0)</f>
        <v>1730000</v>
      </c>
      <c r="E43" s="54" t="s">
        <v>11</v>
      </c>
      <c r="F43" s="62">
        <v>2.5099999999999998</v>
      </c>
      <c r="G43" s="41" t="s">
        <v>8</v>
      </c>
      <c r="H43" s="54" t="s">
        <v>12</v>
      </c>
      <c r="I43" s="40">
        <f>ROUNDDOWN(D43*F43,-2)/100</f>
        <v>43423</v>
      </c>
      <c r="J43" s="101"/>
      <c r="K43" s="64" t="s">
        <v>33</v>
      </c>
      <c r="L43" s="64"/>
      <c r="AI43" s="206"/>
      <c r="AJ43" s="207"/>
      <c r="AK43" s="207"/>
      <c r="AL43" s="207"/>
      <c r="AM43" s="207"/>
      <c r="AN43" s="207"/>
      <c r="AO43" s="207"/>
      <c r="AP43" s="209"/>
      <c r="AQ43" s="209"/>
      <c r="AR43" s="211"/>
    </row>
    <row r="44" spans="2:44" s="2" customFormat="1" ht="18.75" customHeight="1">
      <c r="E44" s="54"/>
      <c r="K44" s="64"/>
      <c r="L44" s="64"/>
      <c r="AH44" s="204"/>
      <c r="AI44" s="205"/>
      <c r="AJ44" s="205"/>
      <c r="AK44" s="205"/>
      <c r="AL44" s="205"/>
      <c r="AM44" s="205"/>
      <c r="AN44" s="205"/>
      <c r="AO44" s="205"/>
      <c r="AP44" s="205"/>
      <c r="AQ44" s="205"/>
      <c r="AR44" s="205"/>
    </row>
    <row r="45" spans="2:44" s="2" customFormat="1" ht="18.75" customHeight="1">
      <c r="B45" s="5" t="s">
        <v>9</v>
      </c>
      <c r="D45" s="38">
        <v>15900</v>
      </c>
      <c r="E45" s="54" t="s">
        <v>11</v>
      </c>
      <c r="F45" s="41">
        <f>SUMPRODUCT((E8:E12&gt;38)*(E8:E12&lt;65))</f>
        <v>2</v>
      </c>
      <c r="G45" s="41" t="s">
        <v>16</v>
      </c>
      <c r="H45" s="54" t="s">
        <v>12</v>
      </c>
      <c r="I45" s="38">
        <f>ROUNDDOWN(D45*F45,0)</f>
        <v>31800</v>
      </c>
      <c r="J45" s="101"/>
      <c r="K45" s="109" t="s">
        <v>50</v>
      </c>
      <c r="L45" s="109"/>
      <c r="AH45" s="205"/>
      <c r="AI45" s="205"/>
      <c r="AJ45" s="205"/>
      <c r="AK45" s="205"/>
      <c r="AL45" s="205"/>
      <c r="AM45" s="205"/>
      <c r="AN45" s="205"/>
      <c r="AO45" s="205"/>
      <c r="AP45" s="205"/>
      <c r="AQ45" s="205"/>
      <c r="AR45" s="205"/>
    </row>
    <row r="46" spans="2:44" s="2" customFormat="1" ht="18.75" customHeight="1">
      <c r="D46" s="39"/>
      <c r="I46" s="39"/>
      <c r="AH46" s="205"/>
      <c r="AI46" s="205"/>
      <c r="AJ46" s="205"/>
      <c r="AK46" s="205"/>
      <c r="AL46" s="205"/>
      <c r="AM46" s="205"/>
      <c r="AN46" s="205"/>
      <c r="AO46" s="205"/>
      <c r="AP46" s="205"/>
      <c r="AQ46" s="205"/>
      <c r="AR46" s="205"/>
    </row>
    <row r="47" spans="2:44" s="1" customFormat="1" ht="18.75" customHeight="1">
      <c r="B47" s="2"/>
      <c r="C47" s="2"/>
      <c r="D47" s="41"/>
      <c r="E47" s="41"/>
      <c r="G47" s="55" t="s">
        <v>61</v>
      </c>
      <c r="H47" s="54" t="s">
        <v>12</v>
      </c>
      <c r="I47" s="38">
        <f>SUM(I43,I45)</f>
        <v>75223</v>
      </c>
      <c r="J47" s="236" t="s">
        <v>128</v>
      </c>
      <c r="K47" s="236"/>
      <c r="L47" s="236"/>
      <c r="M47" s="236"/>
      <c r="U47" s="41"/>
      <c r="AH47" s="205"/>
      <c r="AI47" s="205"/>
      <c r="AJ47" s="205"/>
      <c r="AK47" s="205"/>
      <c r="AL47" s="205"/>
      <c r="AM47" s="205"/>
      <c r="AN47" s="205"/>
      <c r="AO47" s="205"/>
      <c r="AP47" s="205"/>
      <c r="AQ47" s="205"/>
      <c r="AR47" s="205"/>
    </row>
    <row r="48" spans="2:44" s="1" customFormat="1" ht="18.75" customHeight="1">
      <c r="B48" s="2"/>
      <c r="C48" s="2"/>
      <c r="D48" s="2"/>
      <c r="E48" s="2"/>
      <c r="F48" s="64"/>
      <c r="G48" s="2"/>
      <c r="H48" s="64"/>
      <c r="I48" s="41"/>
      <c r="J48" s="41"/>
      <c r="K48" s="2"/>
      <c r="L48" s="2"/>
      <c r="AH48" s="205"/>
      <c r="AI48" s="205"/>
      <c r="AJ48" s="205"/>
      <c r="AK48" s="205"/>
      <c r="AL48" s="205"/>
      <c r="AM48" s="205"/>
      <c r="AN48" s="205"/>
      <c r="AO48" s="205"/>
      <c r="AP48" s="205"/>
      <c r="AQ48" s="205"/>
      <c r="AR48" s="205"/>
    </row>
    <row r="49" spans="2:44" s="1" customFormat="1" ht="18.75" customHeight="1">
      <c r="B49" s="2"/>
      <c r="C49" s="2"/>
      <c r="D49" s="2"/>
      <c r="E49" s="2"/>
      <c r="F49" s="2"/>
      <c r="G49" s="2"/>
      <c r="H49" s="64" t="s">
        <v>23</v>
      </c>
      <c r="I49" s="90">
        <v>75200</v>
      </c>
      <c r="J49" s="100" t="s">
        <v>41</v>
      </c>
      <c r="K49" s="108"/>
      <c r="L49" s="108"/>
      <c r="N49" s="130"/>
      <c r="U49" s="41"/>
      <c r="AH49" s="205"/>
      <c r="AI49" s="205"/>
      <c r="AJ49" s="205"/>
      <c r="AK49" s="205"/>
      <c r="AL49" s="205"/>
      <c r="AM49" s="205"/>
      <c r="AN49" s="205"/>
      <c r="AO49" s="205"/>
      <c r="AP49" s="205"/>
      <c r="AQ49" s="205"/>
      <c r="AR49" s="205"/>
    </row>
    <row r="50" spans="2:44" s="1" customFormat="1" ht="18.75" customHeight="1">
      <c r="B50" s="6"/>
      <c r="C50" s="6"/>
      <c r="D50" s="6"/>
      <c r="E50" s="6"/>
      <c r="F50" s="6"/>
      <c r="G50" s="72"/>
      <c r="H50" s="72"/>
      <c r="I50" s="72"/>
      <c r="J50" s="72"/>
      <c r="K50" s="6"/>
      <c r="L50" s="41"/>
      <c r="U50" s="41"/>
      <c r="AH50" s="205"/>
      <c r="AI50" s="205"/>
      <c r="AJ50" s="205"/>
      <c r="AK50" s="205"/>
      <c r="AL50" s="205"/>
      <c r="AM50" s="205"/>
      <c r="AN50" s="205"/>
      <c r="AO50" s="205"/>
      <c r="AP50" s="205"/>
      <c r="AQ50" s="205"/>
      <c r="AR50" s="205"/>
    </row>
    <row r="51" spans="2:44" s="2" customFormat="1" ht="18.75" customHeight="1">
      <c r="G51" s="54"/>
      <c r="H51" s="54"/>
      <c r="I51" s="54"/>
      <c r="J51" s="54"/>
      <c r="AI51" s="206"/>
      <c r="AJ51" s="208"/>
      <c r="AK51" s="207"/>
      <c r="AL51" s="207"/>
      <c r="AM51" s="207"/>
      <c r="AN51" s="207"/>
      <c r="AO51" s="207"/>
      <c r="AP51" s="209"/>
      <c r="AQ51" s="209"/>
    </row>
    <row r="52" spans="2:44" s="2" customFormat="1" ht="18.75" customHeight="1">
      <c r="B52" s="4" t="s">
        <v>95</v>
      </c>
      <c r="D52" s="36"/>
      <c r="E52" s="53"/>
      <c r="F52" s="5"/>
      <c r="AI52" s="206"/>
      <c r="AJ52" s="207"/>
      <c r="AK52" s="207"/>
      <c r="AL52" s="207"/>
      <c r="AM52" s="207"/>
      <c r="AN52" s="207"/>
      <c r="AO52" s="207"/>
      <c r="AP52" s="209"/>
      <c r="AQ52" s="209"/>
    </row>
    <row r="53" spans="2:44" s="2" customFormat="1" ht="18.75" customHeight="1">
      <c r="B53" s="5" t="s">
        <v>6</v>
      </c>
      <c r="D53" s="37">
        <v>1730000</v>
      </c>
      <c r="E53" s="54" t="s">
        <v>11</v>
      </c>
      <c r="F53" s="62">
        <v>0.26</v>
      </c>
      <c r="G53" s="41" t="s">
        <v>8</v>
      </c>
      <c r="H53" s="54" t="s">
        <v>12</v>
      </c>
      <c r="I53" s="40">
        <f>ROUNDDOWN(D53*F53,-2)/100</f>
        <v>4498</v>
      </c>
      <c r="J53" s="101"/>
      <c r="K53" s="64" t="s">
        <v>98</v>
      </c>
      <c r="L53" s="64"/>
      <c r="AI53" s="206"/>
      <c r="AJ53" s="207"/>
      <c r="AK53" s="207"/>
      <c r="AL53" s="207"/>
      <c r="AM53" s="207"/>
      <c r="AN53" s="207"/>
      <c r="AO53" s="207"/>
      <c r="AP53" s="209"/>
      <c r="AQ53" s="209"/>
    </row>
    <row r="54" spans="2:44" s="2" customFormat="1" ht="18.75" customHeight="1">
      <c r="E54" s="54"/>
      <c r="K54" s="64"/>
      <c r="L54" s="64"/>
      <c r="AH54" s="204"/>
      <c r="AI54" s="205"/>
      <c r="AJ54" s="205"/>
      <c r="AK54" s="205"/>
      <c r="AL54" s="205"/>
      <c r="AM54" s="205"/>
      <c r="AN54" s="205"/>
      <c r="AO54" s="205"/>
      <c r="AP54" s="205"/>
      <c r="AQ54" s="205"/>
      <c r="AR54" s="205"/>
    </row>
    <row r="55" spans="2:44" s="2" customFormat="1" ht="18.75" customHeight="1">
      <c r="B55" s="5" t="s">
        <v>9</v>
      </c>
      <c r="D55" s="38">
        <v>1600</v>
      </c>
      <c r="E55" s="54" t="s">
        <v>11</v>
      </c>
      <c r="F55" s="41">
        <f>SUMPRODUCT((E8:E12&gt;17)*(E8:E12&lt;75))</f>
        <v>2</v>
      </c>
      <c r="G55" s="41" t="s">
        <v>16</v>
      </c>
      <c r="H55" s="54" t="s">
        <v>12</v>
      </c>
      <c r="I55" s="38">
        <f>ROUNDDOWN(D55*F55,0)</f>
        <v>3200</v>
      </c>
      <c r="J55" s="101"/>
      <c r="K55" s="109" t="s">
        <v>99</v>
      </c>
      <c r="L55" s="109"/>
      <c r="AH55" s="205"/>
      <c r="AI55" s="205"/>
      <c r="AJ55" s="205"/>
      <c r="AK55" s="205"/>
      <c r="AL55" s="205"/>
      <c r="AM55" s="205"/>
      <c r="AN55" s="205"/>
      <c r="AO55" s="205"/>
      <c r="AP55" s="205"/>
      <c r="AQ55" s="205"/>
      <c r="AR55" s="205"/>
    </row>
    <row r="56" spans="2:44" s="2" customFormat="1" ht="18.75" customHeight="1">
      <c r="D56" s="39"/>
      <c r="I56" s="39"/>
      <c r="AH56" s="205"/>
      <c r="AI56" s="205"/>
      <c r="AJ56" s="205"/>
      <c r="AK56" s="205"/>
      <c r="AL56" s="205"/>
      <c r="AM56" s="205"/>
      <c r="AN56" s="205"/>
      <c r="AO56" s="205"/>
      <c r="AP56" s="205"/>
      <c r="AQ56" s="205"/>
      <c r="AR56" s="205"/>
    </row>
    <row r="57" spans="2:44" s="1" customFormat="1" ht="18.75" customHeight="1">
      <c r="B57" s="2"/>
      <c r="C57" s="2"/>
      <c r="D57" s="41"/>
      <c r="E57" s="41"/>
      <c r="G57" s="55" t="s">
        <v>3</v>
      </c>
      <c r="H57" s="54" t="s">
        <v>12</v>
      </c>
      <c r="I57" s="38">
        <f>SUM(I53,I55)</f>
        <v>7698</v>
      </c>
      <c r="J57" s="236" t="s">
        <v>129</v>
      </c>
      <c r="K57" s="236"/>
      <c r="L57" s="236"/>
      <c r="M57" s="236"/>
      <c r="AH57" s="205"/>
      <c r="AI57" s="205"/>
      <c r="AJ57" s="205"/>
      <c r="AK57" s="205"/>
      <c r="AL57" s="205"/>
      <c r="AM57" s="205"/>
      <c r="AN57" s="205"/>
      <c r="AO57" s="205"/>
      <c r="AP57" s="205"/>
      <c r="AQ57" s="205"/>
      <c r="AR57" s="205"/>
    </row>
    <row r="58" spans="2:44" s="1" customFormat="1" ht="18.75" customHeight="1">
      <c r="B58" s="2"/>
      <c r="C58" s="2"/>
      <c r="D58" s="2"/>
      <c r="E58" s="2"/>
      <c r="F58" s="64"/>
      <c r="G58" s="2"/>
      <c r="H58" s="64"/>
      <c r="I58" s="41"/>
      <c r="J58" s="41"/>
      <c r="K58" s="2"/>
      <c r="L58" s="2"/>
      <c r="AH58" s="205"/>
      <c r="AI58" s="205"/>
      <c r="AJ58" s="205"/>
      <c r="AK58" s="205"/>
      <c r="AL58" s="205"/>
      <c r="AM58" s="205"/>
      <c r="AN58" s="205"/>
      <c r="AO58" s="205"/>
      <c r="AP58" s="205"/>
      <c r="AQ58" s="205"/>
      <c r="AR58" s="205"/>
    </row>
    <row r="59" spans="2:44" s="1" customFormat="1" ht="18.75" customHeight="1">
      <c r="B59" s="2"/>
      <c r="C59" s="2"/>
      <c r="D59" s="2"/>
      <c r="E59" s="2"/>
      <c r="F59" s="2"/>
      <c r="G59" s="2"/>
      <c r="H59" s="64" t="s">
        <v>23</v>
      </c>
      <c r="I59" s="90">
        <v>7600</v>
      </c>
      <c r="J59" s="100" t="s">
        <v>130</v>
      </c>
      <c r="K59" s="108"/>
      <c r="L59" s="108"/>
      <c r="N59" s="130"/>
      <c r="AH59" s="205"/>
      <c r="AI59" s="205"/>
      <c r="AJ59" s="205"/>
      <c r="AK59" s="205"/>
      <c r="AL59" s="205"/>
      <c r="AM59" s="205"/>
      <c r="AN59" s="205"/>
      <c r="AO59" s="205"/>
      <c r="AP59" s="205"/>
      <c r="AQ59" s="205"/>
      <c r="AR59" s="205"/>
    </row>
    <row r="60" spans="2:44" s="1" customFormat="1" ht="18.75" customHeight="1">
      <c r="B60" s="6"/>
      <c r="C60" s="6"/>
      <c r="D60" s="6"/>
      <c r="E60" s="6"/>
      <c r="F60" s="6"/>
      <c r="G60" s="72"/>
      <c r="H60" s="72"/>
      <c r="I60" s="72"/>
      <c r="J60" s="72"/>
      <c r="K60" s="6"/>
      <c r="L60" s="41"/>
      <c r="AH60" s="205"/>
      <c r="AI60" s="205"/>
      <c r="AJ60" s="205"/>
      <c r="AK60" s="205"/>
      <c r="AL60" s="205"/>
      <c r="AM60" s="205"/>
      <c r="AN60" s="205"/>
      <c r="AO60" s="205"/>
      <c r="AP60" s="205"/>
      <c r="AQ60" s="205"/>
      <c r="AR60" s="205"/>
    </row>
    <row r="61" spans="2:44" ht="9" customHeight="1"/>
    <row r="62" spans="2:44" ht="8.25" customHeight="1">
      <c r="B62" s="7"/>
      <c r="C62" s="23"/>
      <c r="D62" s="23"/>
      <c r="E62" s="23"/>
      <c r="F62" s="23"/>
      <c r="G62" s="23"/>
      <c r="H62" s="23"/>
      <c r="I62" s="23"/>
      <c r="J62" s="23"/>
      <c r="K62" s="23"/>
      <c r="L62" s="122"/>
    </row>
    <row r="63" spans="2:44" ht="18" customHeight="1">
      <c r="B63" s="8" t="s">
        <v>39</v>
      </c>
      <c r="C63" s="24"/>
      <c r="D63" s="42"/>
      <c r="E63" s="24"/>
      <c r="F63" s="24"/>
      <c r="G63" s="24"/>
      <c r="H63" s="24"/>
      <c r="I63" s="24"/>
      <c r="J63" s="24"/>
      <c r="K63" s="24"/>
      <c r="L63" s="123"/>
    </row>
    <row r="64" spans="2:44" ht="26.25" customHeight="1">
      <c r="B64" s="8" t="s">
        <v>64</v>
      </c>
      <c r="C64" s="24"/>
      <c r="D64" s="216"/>
      <c r="E64" s="216"/>
      <c r="F64" s="216"/>
      <c r="G64" s="73" t="s">
        <v>97</v>
      </c>
      <c r="H64" s="85" t="s">
        <v>12</v>
      </c>
      <c r="I64" s="91">
        <v>345900</v>
      </c>
      <c r="J64" s="102"/>
      <c r="K64" s="110"/>
      <c r="L64" s="123"/>
    </row>
    <row r="65" spans="2:12" ht="10.5" customHeight="1">
      <c r="B65" s="9" t="s">
        <v>24</v>
      </c>
      <c r="C65" s="25"/>
      <c r="D65" s="25"/>
      <c r="E65" s="25"/>
      <c r="F65" s="24"/>
      <c r="G65" s="24"/>
      <c r="H65" s="24"/>
      <c r="I65" s="24"/>
      <c r="J65" s="24"/>
      <c r="K65" s="24"/>
      <c r="L65" s="123"/>
    </row>
    <row r="66" spans="2:12">
      <c r="B66" s="9"/>
      <c r="C66" s="25"/>
      <c r="D66" s="25"/>
      <c r="E66" s="25"/>
      <c r="F66" s="24"/>
      <c r="G66" s="24"/>
      <c r="H66" s="24"/>
      <c r="I66" s="232"/>
      <c r="J66" s="24"/>
      <c r="K66" s="238"/>
      <c r="L66" s="241"/>
    </row>
    <row r="67" spans="2:12">
      <c r="B67" s="212"/>
      <c r="C67" s="65"/>
      <c r="D67" s="65"/>
      <c r="E67" s="65"/>
      <c r="F67" s="65"/>
      <c r="G67" s="65"/>
      <c r="H67" s="65"/>
      <c r="I67" s="65"/>
      <c r="J67" s="65"/>
      <c r="K67" s="65"/>
      <c r="L67" s="242"/>
    </row>
    <row r="68" spans="2:12" ht="7.5" customHeight="1"/>
  </sheetData>
  <sheetProtection password="DCE1" sheet="1" objects="1" scenarios="1"/>
  <mergeCells count="28">
    <mergeCell ref="L5:M5"/>
    <mergeCell ref="C6:D6"/>
    <mergeCell ref="F6:H6"/>
    <mergeCell ref="I6:J6"/>
    <mergeCell ref="C7:E7"/>
    <mergeCell ref="F7:J7"/>
    <mergeCell ref="F8:G8"/>
    <mergeCell ref="F9:G9"/>
    <mergeCell ref="F10:G10"/>
    <mergeCell ref="F11:G11"/>
    <mergeCell ref="F12:G12"/>
    <mergeCell ref="F14:G14"/>
    <mergeCell ref="E25:G25"/>
    <mergeCell ref="G28:I28"/>
    <mergeCell ref="G40:I40"/>
    <mergeCell ref="J47:M47"/>
    <mergeCell ref="G50:I50"/>
    <mergeCell ref="J57:M57"/>
    <mergeCell ref="G60:I60"/>
    <mergeCell ref="AI41:AI43"/>
    <mergeCell ref="AJ41:AO43"/>
    <mergeCell ref="AP41:AP43"/>
    <mergeCell ref="AQ41:AQ43"/>
    <mergeCell ref="AI51:AI53"/>
    <mergeCell ref="AJ51:AO53"/>
    <mergeCell ref="AP51:AP53"/>
    <mergeCell ref="AQ51:AQ53"/>
    <mergeCell ref="B65:E66"/>
  </mergeCells>
  <phoneticPr fontId="19"/>
  <printOptions horizontalCentered="1" verticalCentered="1"/>
  <pageMargins left="0.23622047244094491" right="0.15748031496062992" top="0.19685039370078741" bottom="0.19685039370078741" header="0.11811023622047245" footer="0.11811023622047245"/>
  <pageSetup paperSize="9" scale="50" fitToWidth="1" fitToHeight="1" orientation="landscape" usePrinterDefaults="1"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view="pageBreakPreview" zoomScale="55" zoomScaleNormal="85" zoomScaleSheetLayoutView="55" workbookViewId="0">
      <selection activeCell="G38" sqref="G38"/>
    </sheetView>
  </sheetViews>
  <sheetFormatPr defaultRowHeight="13.2"/>
  <cols>
    <col min="1" max="16384" width="9" style="1" customWidth="1"/>
  </cols>
  <sheetData/>
  <sheetProtection password="DCE1" sheet="1" objects="1" scenarios="1"/>
  <phoneticPr fontId="19"/>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 xml:space="preserve">概算シート </vt:lpstr>
      <vt:lpstr>試算例</vt:lpstr>
      <vt:lpstr>所得の見方</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2025-02-14T03:43:15Z</dcterms:created>
  <dcterms:modified xsi:type="dcterms:W3CDTF">2026-03-22T23:54:41Z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2026-03-22T23:54:41Z</vt:filetime>
  </property>
</Properties>
</file>